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00" windowHeight="7530" activeTab="1"/>
  </bookViews>
  <sheets>
    <sheet name="Sites Assessment" sheetId="3" r:id="rId1"/>
    <sheet name="Calculations" sheetId="1" r:id="rId2"/>
  </sheets>
  <definedNames>
    <definedName name="_xlnm._FilterDatabase" localSheetId="1" hidden="1">Calculations!$A$1:$R$97</definedName>
    <definedName name="_xlnm._FilterDatabase" localSheetId="0" hidden="1">'Sites Assessment'!$B$28:$W$124</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5" i="1"/>
  <c r="E31" i="3"/>
  <c r="O84" i="1" l="1"/>
  <c r="N84"/>
  <c r="M84"/>
  <c r="G84"/>
  <c r="F84"/>
  <c r="D84"/>
  <c r="E122" i="3"/>
  <c r="R124" l="1"/>
  <c r="P124"/>
  <c r="N124"/>
  <c r="L124"/>
  <c r="K124"/>
  <c r="J124"/>
  <c r="H124"/>
  <c r="E124"/>
  <c r="C124"/>
  <c r="B124"/>
  <c r="R97" i="1"/>
  <c r="S124" i="3" s="1"/>
  <c r="Q97" i="1"/>
  <c r="Q124" i="3" s="1"/>
  <c r="P97" i="1"/>
  <c r="O124" i="3" s="1"/>
  <c r="H97" i="1"/>
  <c r="L97" s="1"/>
  <c r="G124" i="3" s="1"/>
  <c r="K97" i="1"/>
  <c r="I124" i="3" s="1"/>
  <c r="J97" i="1"/>
  <c r="I97"/>
  <c r="M124" i="3" s="1"/>
  <c r="F124" l="1"/>
  <c r="R96" i="1"/>
  <c r="Q96"/>
  <c r="Q123" i="3" s="1"/>
  <c r="P96" i="1"/>
  <c r="O123" i="3" s="1"/>
  <c r="R95" i="1"/>
  <c r="S122" i="3" s="1"/>
  <c r="Q95" i="1"/>
  <c r="Q122" i="3" s="1"/>
  <c r="P95" i="1"/>
  <c r="O122" i="3" s="1"/>
  <c r="R94" i="1"/>
  <c r="S121" i="3" s="1"/>
  <c r="Q94" i="1"/>
  <c r="P94"/>
  <c r="B121" i="3"/>
  <c r="C121"/>
  <c r="E121"/>
  <c r="F121"/>
  <c r="H121"/>
  <c r="J121"/>
  <c r="L121"/>
  <c r="N121"/>
  <c r="O121"/>
  <c r="P121"/>
  <c r="Q121"/>
  <c r="R121"/>
  <c r="B122"/>
  <c r="C122"/>
  <c r="H122"/>
  <c r="J122"/>
  <c r="L122"/>
  <c r="N122"/>
  <c r="P122"/>
  <c r="R122"/>
  <c r="B123"/>
  <c r="C123"/>
  <c r="E123"/>
  <c r="H123"/>
  <c r="J123"/>
  <c r="L123"/>
  <c r="N123"/>
  <c r="P123"/>
  <c r="R123"/>
  <c r="S123"/>
  <c r="I94" i="1"/>
  <c r="M121" i="3" s="1"/>
  <c r="I95" i="1"/>
  <c r="M122" i="3" s="1"/>
  <c r="I96" i="1"/>
  <c r="M123" i="3" s="1"/>
  <c r="K96" i="1"/>
  <c r="I123" i="3" s="1"/>
  <c r="K95" i="1"/>
  <c r="I122" i="3" s="1"/>
  <c r="K94" i="1"/>
  <c r="I121" i="3" s="1"/>
  <c r="H94" i="1"/>
  <c r="L94" s="1"/>
  <c r="G121" i="3" s="1"/>
  <c r="H95" i="1"/>
  <c r="L95" s="1"/>
  <c r="G122" i="3" s="1"/>
  <c r="H96" i="1"/>
  <c r="L96" s="1"/>
  <c r="G123" i="3" s="1"/>
  <c r="J96" i="1"/>
  <c r="K123" i="3" s="1"/>
  <c r="J95" i="1"/>
  <c r="K122" i="3" s="1"/>
  <c r="J94" i="1"/>
  <c r="K121" i="3" s="1"/>
  <c r="F122" l="1"/>
  <c r="F123"/>
  <c r="C29"/>
  <c r="C118"/>
  <c r="C30" l="1"/>
  <c r="H3" i="1" l="1"/>
  <c r="H4"/>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2"/>
  <c r="L2" l="1"/>
  <c r="P2"/>
  <c r="I2"/>
  <c r="P3"/>
  <c r="L27" i="3" l="1"/>
  <c r="H27"/>
  <c r="J27"/>
  <c r="F27"/>
  <c r="P27"/>
  <c r="R27"/>
  <c r="N27"/>
  <c r="B98" l="1"/>
  <c r="C98"/>
  <c r="D98"/>
  <c r="E98"/>
  <c r="F98"/>
  <c r="H98"/>
  <c r="J98"/>
  <c r="L98"/>
  <c r="N98"/>
  <c r="P98"/>
  <c r="R98"/>
  <c r="B99"/>
  <c r="C99"/>
  <c r="D99"/>
  <c r="E99"/>
  <c r="F99"/>
  <c r="H99"/>
  <c r="J99"/>
  <c r="L99"/>
  <c r="N99"/>
  <c r="P99"/>
  <c r="R99"/>
  <c r="B100"/>
  <c r="C100"/>
  <c r="D100"/>
  <c r="E100"/>
  <c r="F100"/>
  <c r="H100"/>
  <c r="J100"/>
  <c r="L100"/>
  <c r="N100"/>
  <c r="P100"/>
  <c r="R100"/>
  <c r="B101"/>
  <c r="C101"/>
  <c r="D101"/>
  <c r="E101"/>
  <c r="F101"/>
  <c r="H101"/>
  <c r="J101"/>
  <c r="L101"/>
  <c r="N101"/>
  <c r="P101"/>
  <c r="R101"/>
  <c r="B102"/>
  <c r="C102"/>
  <c r="D102"/>
  <c r="E102"/>
  <c r="F102"/>
  <c r="H102"/>
  <c r="J102"/>
  <c r="L102"/>
  <c r="N102"/>
  <c r="P102"/>
  <c r="R102"/>
  <c r="B103"/>
  <c r="C103"/>
  <c r="D103"/>
  <c r="E103"/>
  <c r="F103"/>
  <c r="H103"/>
  <c r="J103"/>
  <c r="L103"/>
  <c r="N103"/>
  <c r="P103"/>
  <c r="R103"/>
  <c r="B104"/>
  <c r="C104"/>
  <c r="D104"/>
  <c r="E104"/>
  <c r="F104"/>
  <c r="H104"/>
  <c r="J104"/>
  <c r="L104"/>
  <c r="N104"/>
  <c r="P104"/>
  <c r="R104"/>
  <c r="B105"/>
  <c r="C105"/>
  <c r="D105"/>
  <c r="E105"/>
  <c r="F105"/>
  <c r="H105"/>
  <c r="J105"/>
  <c r="L105"/>
  <c r="N105"/>
  <c r="P105"/>
  <c r="R105"/>
  <c r="B106"/>
  <c r="C106"/>
  <c r="D106"/>
  <c r="E106"/>
  <c r="F106"/>
  <c r="H106"/>
  <c r="J106"/>
  <c r="L106"/>
  <c r="N106"/>
  <c r="P106"/>
  <c r="R106"/>
  <c r="B107"/>
  <c r="C107"/>
  <c r="D107"/>
  <c r="E107"/>
  <c r="F107"/>
  <c r="H107"/>
  <c r="J107"/>
  <c r="L107"/>
  <c r="N107"/>
  <c r="P107"/>
  <c r="R107"/>
  <c r="B108"/>
  <c r="C108"/>
  <c r="D108"/>
  <c r="E108"/>
  <c r="F108"/>
  <c r="H108"/>
  <c r="J108"/>
  <c r="L108"/>
  <c r="N108"/>
  <c r="P108"/>
  <c r="R108"/>
  <c r="B109"/>
  <c r="C109"/>
  <c r="D109"/>
  <c r="E109"/>
  <c r="F109"/>
  <c r="H109"/>
  <c r="J109"/>
  <c r="L109"/>
  <c r="N109"/>
  <c r="P109"/>
  <c r="R109"/>
  <c r="B110"/>
  <c r="C110"/>
  <c r="D110"/>
  <c r="E110"/>
  <c r="F110"/>
  <c r="H110"/>
  <c r="J110"/>
  <c r="L110"/>
  <c r="N110"/>
  <c r="P110"/>
  <c r="R110"/>
  <c r="B111"/>
  <c r="C111"/>
  <c r="D111"/>
  <c r="E111"/>
  <c r="F111"/>
  <c r="H111"/>
  <c r="J111"/>
  <c r="L111"/>
  <c r="N111"/>
  <c r="P111"/>
  <c r="R111"/>
  <c r="B112"/>
  <c r="C112"/>
  <c r="D112"/>
  <c r="E112"/>
  <c r="F112"/>
  <c r="H112"/>
  <c r="J112"/>
  <c r="L112"/>
  <c r="N112"/>
  <c r="P112"/>
  <c r="R112"/>
  <c r="B113"/>
  <c r="C113"/>
  <c r="D113"/>
  <c r="E113"/>
  <c r="F113"/>
  <c r="H113"/>
  <c r="J113"/>
  <c r="L113"/>
  <c r="N113"/>
  <c r="P113"/>
  <c r="R113"/>
  <c r="B114"/>
  <c r="C114"/>
  <c r="D114"/>
  <c r="E114"/>
  <c r="F114"/>
  <c r="H114"/>
  <c r="J114"/>
  <c r="L114"/>
  <c r="N114"/>
  <c r="P114"/>
  <c r="R114"/>
  <c r="B115"/>
  <c r="C115"/>
  <c r="D115"/>
  <c r="E115"/>
  <c r="F115"/>
  <c r="H115"/>
  <c r="J115"/>
  <c r="L115"/>
  <c r="N115"/>
  <c r="P115"/>
  <c r="R115"/>
  <c r="B116"/>
  <c r="C116"/>
  <c r="D116"/>
  <c r="E116"/>
  <c r="F116"/>
  <c r="H116"/>
  <c r="J116"/>
  <c r="L116"/>
  <c r="N116"/>
  <c r="P116"/>
  <c r="R116"/>
  <c r="B117"/>
  <c r="C117"/>
  <c r="D117"/>
  <c r="E117"/>
  <c r="F117"/>
  <c r="H117"/>
  <c r="J117"/>
  <c r="L117"/>
  <c r="N117"/>
  <c r="P117"/>
  <c r="R117"/>
  <c r="B118"/>
  <c r="D118"/>
  <c r="E118"/>
  <c r="F118"/>
  <c r="H118"/>
  <c r="J118"/>
  <c r="L118"/>
  <c r="N118"/>
  <c r="P118"/>
  <c r="R118"/>
  <c r="B119"/>
  <c r="C119"/>
  <c r="D119"/>
  <c r="E119"/>
  <c r="F119"/>
  <c r="H119"/>
  <c r="J119"/>
  <c r="L119"/>
  <c r="N119"/>
  <c r="P119"/>
  <c r="R119"/>
  <c r="B120"/>
  <c r="C120"/>
  <c r="D120"/>
  <c r="E120"/>
  <c r="F120"/>
  <c r="H120"/>
  <c r="J120"/>
  <c r="L120"/>
  <c r="N120"/>
  <c r="P120"/>
  <c r="R120"/>
  <c r="P71" i="1"/>
  <c r="O98" i="3" s="1"/>
  <c r="Q71" i="1"/>
  <c r="Q98" i="3" s="1"/>
  <c r="R71" i="1"/>
  <c r="S98" i="3" s="1"/>
  <c r="P72" i="1"/>
  <c r="O99" i="3" s="1"/>
  <c r="Q72" i="1"/>
  <c r="Q99" i="3" s="1"/>
  <c r="R72" i="1"/>
  <c r="S99" i="3" s="1"/>
  <c r="P73" i="1"/>
  <c r="O100" i="3" s="1"/>
  <c r="Q73" i="1"/>
  <c r="Q100" i="3" s="1"/>
  <c r="R73" i="1"/>
  <c r="S100" i="3" s="1"/>
  <c r="P74" i="1"/>
  <c r="O101" i="3" s="1"/>
  <c r="Q74" i="1"/>
  <c r="Q101" i="3" s="1"/>
  <c r="R74" i="1"/>
  <c r="S101" i="3" s="1"/>
  <c r="P75" i="1"/>
  <c r="O102" i="3" s="1"/>
  <c r="Q75" i="1"/>
  <c r="Q102" i="3" s="1"/>
  <c r="R75" i="1"/>
  <c r="S102" i="3" s="1"/>
  <c r="P76" i="1"/>
  <c r="O103" i="3" s="1"/>
  <c r="Q76" i="1"/>
  <c r="Q103" i="3" s="1"/>
  <c r="R76" i="1"/>
  <c r="S103" i="3" s="1"/>
  <c r="P77" i="1"/>
  <c r="O104" i="3" s="1"/>
  <c r="Q77" i="1"/>
  <c r="Q104" i="3" s="1"/>
  <c r="R77" i="1"/>
  <c r="S104" i="3" s="1"/>
  <c r="P78" i="1"/>
  <c r="O105" i="3" s="1"/>
  <c r="Q78" i="1"/>
  <c r="Q105" i="3" s="1"/>
  <c r="R78" i="1"/>
  <c r="S105" i="3" s="1"/>
  <c r="P79" i="1"/>
  <c r="O106" i="3" s="1"/>
  <c r="Q79" i="1"/>
  <c r="Q106" i="3" s="1"/>
  <c r="R79" i="1"/>
  <c r="S106" i="3" s="1"/>
  <c r="P80" i="1"/>
  <c r="O107" i="3" s="1"/>
  <c r="Q80" i="1"/>
  <c r="Q107" i="3" s="1"/>
  <c r="R80" i="1"/>
  <c r="S107" i="3" s="1"/>
  <c r="P81" i="1"/>
  <c r="O108" i="3" s="1"/>
  <c r="Q81" i="1"/>
  <c r="Q108" i="3" s="1"/>
  <c r="R81" i="1"/>
  <c r="S108" i="3" s="1"/>
  <c r="P82" i="1"/>
  <c r="O109" i="3" s="1"/>
  <c r="Q82" i="1"/>
  <c r="Q109" i="3" s="1"/>
  <c r="R82" i="1"/>
  <c r="S109" i="3" s="1"/>
  <c r="P83" i="1"/>
  <c r="O110" i="3" s="1"/>
  <c r="Q83" i="1"/>
  <c r="Q110" i="3" s="1"/>
  <c r="R83" i="1"/>
  <c r="S110" i="3" s="1"/>
  <c r="P84" i="1"/>
  <c r="O111" i="3" s="1"/>
  <c r="Q84" i="1"/>
  <c r="Q111" i="3" s="1"/>
  <c r="R84" i="1"/>
  <c r="S111" i="3" s="1"/>
  <c r="P85" i="1"/>
  <c r="O112" i="3" s="1"/>
  <c r="Q85" i="1"/>
  <c r="Q112" i="3" s="1"/>
  <c r="R85" i="1"/>
  <c r="S112" i="3" s="1"/>
  <c r="P86" i="1"/>
  <c r="O113" i="3" s="1"/>
  <c r="Q86" i="1"/>
  <c r="Q113" i="3" s="1"/>
  <c r="R86" i="1"/>
  <c r="S113" i="3" s="1"/>
  <c r="P87" i="1"/>
  <c r="O114" i="3" s="1"/>
  <c r="Q87" i="1"/>
  <c r="Q114" i="3" s="1"/>
  <c r="R87" i="1"/>
  <c r="S114" i="3" s="1"/>
  <c r="P88" i="1"/>
  <c r="O115" i="3" s="1"/>
  <c r="Q88" i="1"/>
  <c r="Q115" i="3" s="1"/>
  <c r="R88" i="1"/>
  <c r="S115" i="3" s="1"/>
  <c r="P89" i="1"/>
  <c r="O116" i="3" s="1"/>
  <c r="Q89" i="1"/>
  <c r="Q116" i="3" s="1"/>
  <c r="R89" i="1"/>
  <c r="S116" i="3" s="1"/>
  <c r="P90" i="1"/>
  <c r="O117" i="3" s="1"/>
  <c r="Q90" i="1"/>
  <c r="Q117" i="3" s="1"/>
  <c r="R90" i="1"/>
  <c r="S117" i="3" s="1"/>
  <c r="P91" i="1"/>
  <c r="O118" i="3" s="1"/>
  <c r="Q91" i="1"/>
  <c r="Q118" i="3" s="1"/>
  <c r="R91" i="1"/>
  <c r="S118" i="3" s="1"/>
  <c r="P92" i="1"/>
  <c r="O119" i="3" s="1"/>
  <c r="Q92" i="1"/>
  <c r="Q119" i="3" s="1"/>
  <c r="R92" i="1"/>
  <c r="S119" i="3" s="1"/>
  <c r="P93" i="1"/>
  <c r="O120" i="3" s="1"/>
  <c r="Q93" i="1"/>
  <c r="Q120" i="3" s="1"/>
  <c r="R93" i="1"/>
  <c r="S120" i="3" s="1"/>
  <c r="I71" i="1"/>
  <c r="M98" i="3" s="1"/>
  <c r="J71" i="1"/>
  <c r="K98" i="3" s="1"/>
  <c r="K71" i="1"/>
  <c r="I98" i="3" s="1"/>
  <c r="L71" i="1"/>
  <c r="G98" i="3" s="1"/>
  <c r="I72" i="1"/>
  <c r="M99" i="3" s="1"/>
  <c r="J72" i="1"/>
  <c r="K99" i="3" s="1"/>
  <c r="K72" i="1"/>
  <c r="I99" i="3" s="1"/>
  <c r="L72" i="1"/>
  <c r="G99" i="3" s="1"/>
  <c r="I73" i="1"/>
  <c r="M100" i="3" s="1"/>
  <c r="J73" i="1"/>
  <c r="K100" i="3" s="1"/>
  <c r="K73" i="1"/>
  <c r="I100" i="3" s="1"/>
  <c r="L73" i="1"/>
  <c r="G100" i="3" s="1"/>
  <c r="I74" i="1"/>
  <c r="M101" i="3" s="1"/>
  <c r="J74" i="1"/>
  <c r="K101" i="3" s="1"/>
  <c r="K74" i="1"/>
  <c r="I101" i="3" s="1"/>
  <c r="L74" i="1"/>
  <c r="G101" i="3" s="1"/>
  <c r="I75" i="1"/>
  <c r="M102" i="3" s="1"/>
  <c r="J75" i="1"/>
  <c r="K102" i="3" s="1"/>
  <c r="K75" i="1"/>
  <c r="I102" i="3" s="1"/>
  <c r="L75" i="1"/>
  <c r="G102" i="3" s="1"/>
  <c r="I76" i="1"/>
  <c r="M103" i="3" s="1"/>
  <c r="J76" i="1"/>
  <c r="K103" i="3" s="1"/>
  <c r="K76" i="1"/>
  <c r="I103" i="3" s="1"/>
  <c r="L76" i="1"/>
  <c r="G103" i="3" s="1"/>
  <c r="I77" i="1"/>
  <c r="M104" i="3" s="1"/>
  <c r="J77" i="1"/>
  <c r="K104" i="3" s="1"/>
  <c r="K77" i="1"/>
  <c r="I104" i="3" s="1"/>
  <c r="L77" i="1"/>
  <c r="G104" i="3" s="1"/>
  <c r="I78" i="1"/>
  <c r="M105" i="3" s="1"/>
  <c r="J78" i="1"/>
  <c r="K105" i="3" s="1"/>
  <c r="K78" i="1"/>
  <c r="I105" i="3" s="1"/>
  <c r="L78" i="1"/>
  <c r="G105" i="3" s="1"/>
  <c r="I79" i="1"/>
  <c r="M106" i="3" s="1"/>
  <c r="J79" i="1"/>
  <c r="K106" i="3" s="1"/>
  <c r="K79" i="1"/>
  <c r="I106" i="3" s="1"/>
  <c r="L79" i="1"/>
  <c r="G106" i="3" s="1"/>
  <c r="I80" i="1"/>
  <c r="M107" i="3" s="1"/>
  <c r="J80" i="1"/>
  <c r="K107" i="3" s="1"/>
  <c r="K80" i="1"/>
  <c r="I107" i="3" s="1"/>
  <c r="L80" i="1"/>
  <c r="G107" i="3" s="1"/>
  <c r="I81" i="1"/>
  <c r="M108" i="3" s="1"/>
  <c r="J81" i="1"/>
  <c r="K108" i="3" s="1"/>
  <c r="K81" i="1"/>
  <c r="I108" i="3" s="1"/>
  <c r="L81" i="1"/>
  <c r="G108" i="3" s="1"/>
  <c r="I82" i="1"/>
  <c r="M109" i="3" s="1"/>
  <c r="J82" i="1"/>
  <c r="K109" i="3" s="1"/>
  <c r="K82" i="1"/>
  <c r="I109" i="3" s="1"/>
  <c r="L82" i="1"/>
  <c r="G109" i="3" s="1"/>
  <c r="I83" i="1"/>
  <c r="M110" i="3" s="1"/>
  <c r="J83" i="1"/>
  <c r="K110" i="3" s="1"/>
  <c r="K83" i="1"/>
  <c r="I110" i="3" s="1"/>
  <c r="L83" i="1"/>
  <c r="G110" i="3" s="1"/>
  <c r="I84" i="1"/>
  <c r="M111" i="3" s="1"/>
  <c r="J84" i="1"/>
  <c r="K111" i="3" s="1"/>
  <c r="K84" i="1"/>
  <c r="I111" i="3" s="1"/>
  <c r="L84" i="1"/>
  <c r="G111" i="3" s="1"/>
  <c r="I85" i="1"/>
  <c r="M112" i="3" s="1"/>
  <c r="J85" i="1"/>
  <c r="K112" i="3" s="1"/>
  <c r="K85" i="1"/>
  <c r="I112" i="3" s="1"/>
  <c r="L85" i="1"/>
  <c r="G112" i="3" s="1"/>
  <c r="I86" i="1"/>
  <c r="M113" i="3" s="1"/>
  <c r="J86" i="1"/>
  <c r="K113" i="3" s="1"/>
  <c r="K86" i="1"/>
  <c r="I113" i="3" s="1"/>
  <c r="L86" i="1"/>
  <c r="G113" i="3" s="1"/>
  <c r="I87" i="1"/>
  <c r="M114" i="3" s="1"/>
  <c r="J87" i="1"/>
  <c r="K114" i="3" s="1"/>
  <c r="K87" i="1"/>
  <c r="I114" i="3" s="1"/>
  <c r="L87" i="1"/>
  <c r="G114" i="3" s="1"/>
  <c r="I88" i="1"/>
  <c r="M115" i="3" s="1"/>
  <c r="J88" i="1"/>
  <c r="K115" i="3" s="1"/>
  <c r="K88" i="1"/>
  <c r="I115" i="3" s="1"/>
  <c r="L88" i="1"/>
  <c r="G115" i="3" s="1"/>
  <c r="I89" i="1"/>
  <c r="M116" i="3" s="1"/>
  <c r="J89" i="1"/>
  <c r="K116" i="3" s="1"/>
  <c r="K89" i="1"/>
  <c r="I116" i="3" s="1"/>
  <c r="L89" i="1"/>
  <c r="G116" i="3" s="1"/>
  <c r="I90" i="1"/>
  <c r="M117" i="3" s="1"/>
  <c r="J90" i="1"/>
  <c r="K117" i="3" s="1"/>
  <c r="K90" i="1"/>
  <c r="I117" i="3" s="1"/>
  <c r="L90" i="1"/>
  <c r="G117" i="3" s="1"/>
  <c r="I91" i="1"/>
  <c r="M118" i="3" s="1"/>
  <c r="J91" i="1"/>
  <c r="K118" i="3" s="1"/>
  <c r="K91" i="1"/>
  <c r="I118" i="3" s="1"/>
  <c r="L91" i="1"/>
  <c r="G118" i="3" s="1"/>
  <c r="I92" i="1"/>
  <c r="M119" i="3" s="1"/>
  <c r="J92" i="1"/>
  <c r="K119" i="3" s="1"/>
  <c r="K92" i="1"/>
  <c r="I119" i="3" s="1"/>
  <c r="L92" i="1"/>
  <c r="G119" i="3" s="1"/>
  <c r="I93" i="1"/>
  <c r="M120" i="3" s="1"/>
  <c r="J93" i="1"/>
  <c r="K120" i="3" s="1"/>
  <c r="K93" i="1"/>
  <c r="I120" i="3" s="1"/>
  <c r="L93" i="1"/>
  <c r="G120" i="3" s="1"/>
  <c r="F26" l="1"/>
  <c r="N26"/>
  <c r="C92"/>
  <c r="D92"/>
  <c r="E92"/>
  <c r="F92"/>
  <c r="H92"/>
  <c r="J92"/>
  <c r="L92"/>
  <c r="N92"/>
  <c r="P92"/>
  <c r="R92"/>
  <c r="C93"/>
  <c r="D93"/>
  <c r="E93"/>
  <c r="F93"/>
  <c r="H93"/>
  <c r="J93"/>
  <c r="L93"/>
  <c r="N93"/>
  <c r="P93"/>
  <c r="R93"/>
  <c r="C94"/>
  <c r="D94"/>
  <c r="E94"/>
  <c r="F94"/>
  <c r="H94"/>
  <c r="J94"/>
  <c r="L94"/>
  <c r="N94"/>
  <c r="P94"/>
  <c r="R94"/>
  <c r="C95"/>
  <c r="D95"/>
  <c r="E95"/>
  <c r="F95"/>
  <c r="H95"/>
  <c r="J95"/>
  <c r="L95"/>
  <c r="N95"/>
  <c r="P95"/>
  <c r="R95"/>
  <c r="C96"/>
  <c r="D96"/>
  <c r="E96"/>
  <c r="F96"/>
  <c r="H96"/>
  <c r="J96"/>
  <c r="L96"/>
  <c r="N96"/>
  <c r="P96"/>
  <c r="R96"/>
  <c r="C97"/>
  <c r="D97"/>
  <c r="E97"/>
  <c r="F97"/>
  <c r="H97"/>
  <c r="J97"/>
  <c r="L97"/>
  <c r="N97"/>
  <c r="P97"/>
  <c r="R97"/>
  <c r="B95"/>
  <c r="B96"/>
  <c r="B97"/>
  <c r="B92"/>
  <c r="B93"/>
  <c r="B94"/>
  <c r="R70" i="1"/>
  <c r="S97" i="3" s="1"/>
  <c r="P65" i="1"/>
  <c r="O92" i="3" s="1"/>
  <c r="Q65" i="1"/>
  <c r="Q92" i="3" s="1"/>
  <c r="R65" i="1"/>
  <c r="S92" i="3" s="1"/>
  <c r="P66" i="1"/>
  <c r="O93" i="3" s="1"/>
  <c r="Q66" i="1"/>
  <c r="Q93" i="3" s="1"/>
  <c r="R66" i="1"/>
  <c r="S93" i="3" s="1"/>
  <c r="P67" i="1"/>
  <c r="O94" i="3" s="1"/>
  <c r="Q67" i="1"/>
  <c r="Q94" i="3" s="1"/>
  <c r="R67" i="1"/>
  <c r="S94" i="3" s="1"/>
  <c r="P68" i="1"/>
  <c r="O95" i="3" s="1"/>
  <c r="Q68" i="1"/>
  <c r="Q95" i="3" s="1"/>
  <c r="R68" i="1"/>
  <c r="S95" i="3" s="1"/>
  <c r="P69" i="1"/>
  <c r="O96" i="3" s="1"/>
  <c r="Q69" i="1"/>
  <c r="Q96" i="3" s="1"/>
  <c r="R69" i="1"/>
  <c r="S96" i="3" s="1"/>
  <c r="P70" i="1"/>
  <c r="O97" i="3" s="1"/>
  <c r="Q70" i="1"/>
  <c r="Q97" i="3" s="1"/>
  <c r="I65" i="1"/>
  <c r="M92" i="3" s="1"/>
  <c r="I66" i="1"/>
  <c r="M93" i="3" s="1"/>
  <c r="I67" i="1"/>
  <c r="M94" i="3" s="1"/>
  <c r="I68" i="1"/>
  <c r="M95" i="3" s="1"/>
  <c r="I69" i="1"/>
  <c r="M96" i="3" s="1"/>
  <c r="I70" i="1"/>
  <c r="M97" i="3" s="1"/>
  <c r="J65" i="1"/>
  <c r="K92" i="3" s="1"/>
  <c r="K65" i="1"/>
  <c r="I92" i="3" s="1"/>
  <c r="J66" i="1"/>
  <c r="K93" i="3" s="1"/>
  <c r="K66" i="1"/>
  <c r="I93" i="3" s="1"/>
  <c r="L66" i="1"/>
  <c r="G93" i="3" s="1"/>
  <c r="J67" i="1"/>
  <c r="K94" i="3" s="1"/>
  <c r="K67" i="1"/>
  <c r="I94" i="3" s="1"/>
  <c r="J68" i="1"/>
  <c r="K95" i="3" s="1"/>
  <c r="K68" i="1"/>
  <c r="I95" i="3" s="1"/>
  <c r="J69" i="1"/>
  <c r="K96" i="3" s="1"/>
  <c r="K69" i="1"/>
  <c r="I96" i="3" s="1"/>
  <c r="J70" i="1"/>
  <c r="K97" i="3" s="1"/>
  <c r="K70" i="1"/>
  <c r="I97" i="3" s="1"/>
  <c r="L65" i="1"/>
  <c r="G92" i="3" s="1"/>
  <c r="L67" i="1"/>
  <c r="G94" i="3" s="1"/>
  <c r="L68" i="1"/>
  <c r="G95" i="3" s="1"/>
  <c r="L69" i="1"/>
  <c r="G96" i="3" s="1"/>
  <c r="L70" i="1"/>
  <c r="G97" i="3" s="1"/>
  <c r="P30" l="1"/>
  <c r="P31"/>
  <c r="P32"/>
  <c r="P33"/>
  <c r="P34"/>
  <c r="P35"/>
  <c r="P36"/>
  <c r="P37"/>
  <c r="P38"/>
  <c r="P39"/>
  <c r="P40"/>
  <c r="P41"/>
  <c r="P42"/>
  <c r="P43"/>
  <c r="P44"/>
  <c r="P45"/>
  <c r="P46"/>
  <c r="P47"/>
  <c r="P48"/>
  <c r="P49"/>
  <c r="P50"/>
  <c r="P51"/>
  <c r="P52"/>
  <c r="P53"/>
  <c r="P54"/>
  <c r="P55"/>
  <c r="P56"/>
  <c r="P57"/>
  <c r="P58"/>
  <c r="P59"/>
  <c r="P60"/>
  <c r="P61"/>
  <c r="P62"/>
  <c r="P63"/>
  <c r="P64"/>
  <c r="P65"/>
  <c r="P66"/>
  <c r="P67"/>
  <c r="P68"/>
  <c r="P69"/>
  <c r="P70"/>
  <c r="P71"/>
  <c r="P72"/>
  <c r="P73"/>
  <c r="P74"/>
  <c r="P75"/>
  <c r="P76"/>
  <c r="P77"/>
  <c r="P78"/>
  <c r="P79"/>
  <c r="P80"/>
  <c r="P81"/>
  <c r="P82"/>
  <c r="P83"/>
  <c r="P84"/>
  <c r="P85"/>
  <c r="P86"/>
  <c r="P87"/>
  <c r="P88"/>
  <c r="P89"/>
  <c r="P90"/>
  <c r="P91"/>
  <c r="R30" l="1"/>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29"/>
  <c r="P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29"/>
  <c r="I3" i="1"/>
  <c r="J3"/>
  <c r="K3"/>
  <c r="I4"/>
  <c r="J4"/>
  <c r="K4"/>
  <c r="I5"/>
  <c r="J5"/>
  <c r="K5"/>
  <c r="I6"/>
  <c r="J6"/>
  <c r="K6"/>
  <c r="I7"/>
  <c r="J7"/>
  <c r="K7"/>
  <c r="I8"/>
  <c r="J8"/>
  <c r="K8"/>
  <c r="I9"/>
  <c r="J9"/>
  <c r="K9"/>
  <c r="I10"/>
  <c r="J10"/>
  <c r="K10"/>
  <c r="I11"/>
  <c r="J11"/>
  <c r="K11"/>
  <c r="I12"/>
  <c r="J12"/>
  <c r="K12"/>
  <c r="I13"/>
  <c r="J13"/>
  <c r="K13"/>
  <c r="I14"/>
  <c r="J14"/>
  <c r="K14"/>
  <c r="I15"/>
  <c r="J15"/>
  <c r="K15"/>
  <c r="I16"/>
  <c r="J16"/>
  <c r="K16"/>
  <c r="I17"/>
  <c r="J17"/>
  <c r="K17"/>
  <c r="I18"/>
  <c r="J18"/>
  <c r="K18"/>
  <c r="I19"/>
  <c r="J19"/>
  <c r="K19"/>
  <c r="I20"/>
  <c r="J20"/>
  <c r="K20"/>
  <c r="I21"/>
  <c r="J21"/>
  <c r="K21"/>
  <c r="I22"/>
  <c r="J22"/>
  <c r="K49" i="3" s="1"/>
  <c r="K22" i="1"/>
  <c r="I23"/>
  <c r="J23"/>
  <c r="K23"/>
  <c r="I24"/>
  <c r="J24"/>
  <c r="K24"/>
  <c r="I25"/>
  <c r="J25"/>
  <c r="K25"/>
  <c r="I26"/>
  <c r="J26"/>
  <c r="K26"/>
  <c r="I27"/>
  <c r="J27"/>
  <c r="K27"/>
  <c r="I28"/>
  <c r="J28"/>
  <c r="K28"/>
  <c r="I29"/>
  <c r="J29"/>
  <c r="K29"/>
  <c r="I30"/>
  <c r="J30"/>
  <c r="K30"/>
  <c r="I31"/>
  <c r="J31"/>
  <c r="K31"/>
  <c r="I32"/>
  <c r="J32"/>
  <c r="K32"/>
  <c r="I33"/>
  <c r="J33"/>
  <c r="K33"/>
  <c r="I34"/>
  <c r="J34"/>
  <c r="K34"/>
  <c r="I35"/>
  <c r="J35"/>
  <c r="K35"/>
  <c r="I36"/>
  <c r="J36"/>
  <c r="K36"/>
  <c r="I37"/>
  <c r="J37"/>
  <c r="K37"/>
  <c r="I38"/>
  <c r="J38"/>
  <c r="K38"/>
  <c r="I39"/>
  <c r="J39"/>
  <c r="K39"/>
  <c r="I40"/>
  <c r="J40"/>
  <c r="K40"/>
  <c r="I41"/>
  <c r="J41"/>
  <c r="K41"/>
  <c r="I42"/>
  <c r="J42"/>
  <c r="K42"/>
  <c r="I43"/>
  <c r="J43"/>
  <c r="K43"/>
  <c r="I44"/>
  <c r="J44"/>
  <c r="K44"/>
  <c r="I45"/>
  <c r="J45"/>
  <c r="K45"/>
  <c r="I46"/>
  <c r="J46"/>
  <c r="K46"/>
  <c r="I47"/>
  <c r="J47"/>
  <c r="K47"/>
  <c r="I48"/>
  <c r="J48"/>
  <c r="K48"/>
  <c r="I49"/>
  <c r="J49"/>
  <c r="K49"/>
  <c r="I50"/>
  <c r="J50"/>
  <c r="K50"/>
  <c r="I51"/>
  <c r="J51"/>
  <c r="K51"/>
  <c r="I52"/>
  <c r="J52"/>
  <c r="K52"/>
  <c r="I53"/>
  <c r="J53"/>
  <c r="K53"/>
  <c r="I54"/>
  <c r="J54"/>
  <c r="K54"/>
  <c r="I55"/>
  <c r="J55"/>
  <c r="K55"/>
  <c r="I56"/>
  <c r="J56"/>
  <c r="K56"/>
  <c r="I57"/>
  <c r="J57"/>
  <c r="K57"/>
  <c r="I58"/>
  <c r="J58"/>
  <c r="K58"/>
  <c r="I59"/>
  <c r="J59"/>
  <c r="K59"/>
  <c r="I60"/>
  <c r="J60"/>
  <c r="K87" i="3" s="1"/>
  <c r="K60" i="1"/>
  <c r="I61"/>
  <c r="J61"/>
  <c r="K61"/>
  <c r="I62"/>
  <c r="J62"/>
  <c r="K62"/>
  <c r="I63"/>
  <c r="J63"/>
  <c r="K63"/>
  <c r="I64"/>
  <c r="J64"/>
  <c r="K64"/>
  <c r="F31" i="3"/>
  <c r="F33"/>
  <c r="F40"/>
  <c r="L15" i="1"/>
  <c r="G42" i="3" s="1"/>
  <c r="F43"/>
  <c r="F45"/>
  <c r="F46"/>
  <c r="L21" i="1"/>
  <c r="G48" i="3" s="1"/>
  <c r="F49"/>
  <c r="L25" i="1"/>
  <c r="G52" i="3" s="1"/>
  <c r="F55"/>
  <c r="F56"/>
  <c r="F59"/>
  <c r="F63"/>
  <c r="F64"/>
  <c r="F66"/>
  <c r="L40" i="1"/>
  <c r="G67" i="3" s="1"/>
  <c r="F68"/>
  <c r="F69"/>
  <c r="F71"/>
  <c r="F72"/>
  <c r="F76"/>
  <c r="F80"/>
  <c r="F82"/>
  <c r="L61" i="1"/>
  <c r="G88" i="3" s="1"/>
  <c r="F90"/>
  <c r="F29"/>
  <c r="P7" i="1"/>
  <c r="P8"/>
  <c r="P9"/>
  <c r="P10"/>
  <c r="P15"/>
  <c r="P16"/>
  <c r="P17"/>
  <c r="P18"/>
  <c r="P23"/>
  <c r="P24"/>
  <c r="P25"/>
  <c r="P26"/>
  <c r="P31"/>
  <c r="P32"/>
  <c r="P33"/>
  <c r="P34"/>
  <c r="P38"/>
  <c r="P39"/>
  <c r="P40"/>
  <c r="P41"/>
  <c r="P46"/>
  <c r="P47"/>
  <c r="P48"/>
  <c r="P49"/>
  <c r="P54"/>
  <c r="P55"/>
  <c r="P56"/>
  <c r="P57"/>
  <c r="P62"/>
  <c r="P63"/>
  <c r="P64"/>
  <c r="R3"/>
  <c r="S30" i="3" s="1"/>
  <c r="R4" i="1"/>
  <c r="S31" i="3" s="1"/>
  <c r="R5" i="1"/>
  <c r="S32" i="3" s="1"/>
  <c r="R6" i="1"/>
  <c r="S33" i="3" s="1"/>
  <c r="R7" i="1"/>
  <c r="S34" i="3" s="1"/>
  <c r="R8" i="1"/>
  <c r="S35" i="3" s="1"/>
  <c r="R9" i="1"/>
  <c r="S36" i="3" s="1"/>
  <c r="R10" i="1"/>
  <c r="S37" i="3" s="1"/>
  <c r="R11" i="1"/>
  <c r="S38" i="3" s="1"/>
  <c r="R12" i="1"/>
  <c r="S39" i="3" s="1"/>
  <c r="R13" i="1"/>
  <c r="S40" i="3" s="1"/>
  <c r="R14" i="1"/>
  <c r="S41" i="3" s="1"/>
  <c r="R15" i="1"/>
  <c r="S42" i="3" s="1"/>
  <c r="R16" i="1"/>
  <c r="S43" i="3" s="1"/>
  <c r="R17" i="1"/>
  <c r="S44" i="3" s="1"/>
  <c r="R18" i="1"/>
  <c r="S45" i="3" s="1"/>
  <c r="R19" i="1"/>
  <c r="S46" i="3" s="1"/>
  <c r="R20" i="1"/>
  <c r="S47" i="3" s="1"/>
  <c r="R21" i="1"/>
  <c r="S48" i="3" s="1"/>
  <c r="R22" i="1"/>
  <c r="S49" i="3" s="1"/>
  <c r="R23" i="1"/>
  <c r="S50" i="3" s="1"/>
  <c r="R24" i="1"/>
  <c r="S51" i="3" s="1"/>
  <c r="R25" i="1"/>
  <c r="S52" i="3" s="1"/>
  <c r="R26" i="1"/>
  <c r="S53" i="3" s="1"/>
  <c r="R27" i="1"/>
  <c r="S54" i="3" s="1"/>
  <c r="R28" i="1"/>
  <c r="S55" i="3" s="1"/>
  <c r="R29" i="1"/>
  <c r="S56" i="3" s="1"/>
  <c r="R30" i="1"/>
  <c r="S57" i="3" s="1"/>
  <c r="R31" i="1"/>
  <c r="S58" i="3" s="1"/>
  <c r="R32" i="1"/>
  <c r="S59" i="3" s="1"/>
  <c r="R33" i="1"/>
  <c r="S60" i="3" s="1"/>
  <c r="R34" i="1"/>
  <c r="S61" i="3" s="1"/>
  <c r="R35" i="1"/>
  <c r="S62" i="3" s="1"/>
  <c r="R36" i="1"/>
  <c r="S63" i="3" s="1"/>
  <c r="R37" i="1"/>
  <c r="S64" i="3" s="1"/>
  <c r="R38" i="1"/>
  <c r="S65" i="3" s="1"/>
  <c r="R39" i="1"/>
  <c r="S66" i="3" s="1"/>
  <c r="R40" i="1"/>
  <c r="S67" i="3" s="1"/>
  <c r="R41" i="1"/>
  <c r="S68" i="3" s="1"/>
  <c r="R42" i="1"/>
  <c r="S69" i="3" s="1"/>
  <c r="R43" i="1"/>
  <c r="S70" i="3" s="1"/>
  <c r="R44" i="1"/>
  <c r="S71" i="3" s="1"/>
  <c r="R45" i="1"/>
  <c r="S72" i="3" s="1"/>
  <c r="R46" i="1"/>
  <c r="S73" i="3" s="1"/>
  <c r="R47" i="1"/>
  <c r="S74" i="3" s="1"/>
  <c r="R48" i="1"/>
  <c r="S75" i="3" s="1"/>
  <c r="R49" i="1"/>
  <c r="S76" i="3" s="1"/>
  <c r="R50" i="1"/>
  <c r="S77" i="3" s="1"/>
  <c r="R51" i="1"/>
  <c r="S78" i="3" s="1"/>
  <c r="R52" i="1"/>
  <c r="S79" i="3" s="1"/>
  <c r="R53" i="1"/>
  <c r="S80" i="3" s="1"/>
  <c r="R54" i="1"/>
  <c r="S81" i="3" s="1"/>
  <c r="R55" i="1"/>
  <c r="S82" i="3" s="1"/>
  <c r="R56" i="1"/>
  <c r="S83" i="3" s="1"/>
  <c r="R57" i="1"/>
  <c r="S84" i="3" s="1"/>
  <c r="R58" i="1"/>
  <c r="S85" i="3" s="1"/>
  <c r="R59" i="1"/>
  <c r="S86" i="3" s="1"/>
  <c r="R60" i="1"/>
  <c r="S87" i="3" s="1"/>
  <c r="R61" i="1"/>
  <c r="S88" i="3" s="1"/>
  <c r="R62" i="1"/>
  <c r="S89" i="3" s="1"/>
  <c r="R63" i="1"/>
  <c r="S90" i="3" s="1"/>
  <c r="R64" i="1"/>
  <c r="S91" i="3" s="1"/>
  <c r="R2" i="1"/>
  <c r="S29" i="3" s="1"/>
  <c r="Q3" i="1"/>
  <c r="Q30" i="3" s="1"/>
  <c r="Q4" i="1"/>
  <c r="Q31" i="3" s="1"/>
  <c r="Q5" i="1"/>
  <c r="Q32" i="3" s="1"/>
  <c r="Q6" i="1"/>
  <c r="Q33" i="3" s="1"/>
  <c r="Q7" i="1"/>
  <c r="Q34" i="3" s="1"/>
  <c r="Q8" i="1"/>
  <c r="Q35" i="3" s="1"/>
  <c r="Q9" i="1"/>
  <c r="Q36" i="3" s="1"/>
  <c r="Q10" i="1"/>
  <c r="Q37" i="3" s="1"/>
  <c r="Q11" i="1"/>
  <c r="Q38" i="3" s="1"/>
  <c r="Q12" i="1"/>
  <c r="Q39" i="3" s="1"/>
  <c r="Q13" i="1"/>
  <c r="Q40" i="3" s="1"/>
  <c r="Q14" i="1"/>
  <c r="Q41" i="3" s="1"/>
  <c r="Q15" i="1"/>
  <c r="Q42" i="3" s="1"/>
  <c r="Q16" i="1"/>
  <c r="Q43" i="3" s="1"/>
  <c r="Q17" i="1"/>
  <c r="Q44" i="3" s="1"/>
  <c r="Q18" i="1"/>
  <c r="Q45" i="3" s="1"/>
  <c r="Q19" i="1"/>
  <c r="Q46" i="3" s="1"/>
  <c r="Q20" i="1"/>
  <c r="Q47" i="3" s="1"/>
  <c r="Q21" i="1"/>
  <c r="Q48" i="3" s="1"/>
  <c r="Q22" i="1"/>
  <c r="Q49" i="3" s="1"/>
  <c r="Q23" i="1"/>
  <c r="Q50" i="3" s="1"/>
  <c r="Q24" i="1"/>
  <c r="Q51" i="3" s="1"/>
  <c r="Q25" i="1"/>
  <c r="Q52" i="3" s="1"/>
  <c r="Q26" i="1"/>
  <c r="Q53" i="3" s="1"/>
  <c r="Q27" i="1"/>
  <c r="Q54" i="3" s="1"/>
  <c r="Q28" i="1"/>
  <c r="Q55" i="3" s="1"/>
  <c r="Q29" i="1"/>
  <c r="Q56" i="3" s="1"/>
  <c r="Q30" i="1"/>
  <c r="Q57" i="3" s="1"/>
  <c r="Q31" i="1"/>
  <c r="Q58" i="3" s="1"/>
  <c r="Q32" i="1"/>
  <c r="Q59" i="3" s="1"/>
  <c r="Q33" i="1"/>
  <c r="Q60" i="3" s="1"/>
  <c r="Q34" i="1"/>
  <c r="Q61" i="3" s="1"/>
  <c r="Q35" i="1"/>
  <c r="Q62" i="3" s="1"/>
  <c r="Q36" i="1"/>
  <c r="Q63" i="3" s="1"/>
  <c r="Q37" i="1"/>
  <c r="Q64" i="3" s="1"/>
  <c r="Q38" i="1"/>
  <c r="Q65" i="3" s="1"/>
  <c r="Q39" i="1"/>
  <c r="Q66" i="3" s="1"/>
  <c r="Q40" i="1"/>
  <c r="Q67" i="3" s="1"/>
  <c r="Q41" i="1"/>
  <c r="Q68" i="3" s="1"/>
  <c r="Q42" i="1"/>
  <c r="Q69" i="3" s="1"/>
  <c r="Q43" i="1"/>
  <c r="Q70" i="3" s="1"/>
  <c r="Q44" i="1"/>
  <c r="Q71" i="3" s="1"/>
  <c r="Q45" i="1"/>
  <c r="Q72" i="3" s="1"/>
  <c r="Q46" i="1"/>
  <c r="Q73" i="3" s="1"/>
  <c r="Q47" i="1"/>
  <c r="Q74" i="3" s="1"/>
  <c r="Q48" i="1"/>
  <c r="Q75" i="3" s="1"/>
  <c r="Q49" i="1"/>
  <c r="Q76" i="3" s="1"/>
  <c r="Q50" i="1"/>
  <c r="Q77" i="3" s="1"/>
  <c r="Q51" i="1"/>
  <c r="Q78" i="3" s="1"/>
  <c r="Q52" i="1"/>
  <c r="Q79" i="3" s="1"/>
  <c r="Q53" i="1"/>
  <c r="Q80" i="3" s="1"/>
  <c r="Q54" i="1"/>
  <c r="Q81" i="3" s="1"/>
  <c r="Q55" i="1"/>
  <c r="Q82" i="3" s="1"/>
  <c r="Q56" i="1"/>
  <c r="Q83" i="3" s="1"/>
  <c r="Q57" i="1"/>
  <c r="Q84" i="3" s="1"/>
  <c r="Q58" i="1"/>
  <c r="Q85" i="3" s="1"/>
  <c r="Q59" i="1"/>
  <c r="Q86" i="3" s="1"/>
  <c r="Q60" i="1"/>
  <c r="Q87" i="3" s="1"/>
  <c r="Q61" i="1"/>
  <c r="Q88" i="3" s="1"/>
  <c r="Q62" i="1"/>
  <c r="Q89" i="3" s="1"/>
  <c r="Q63" i="1"/>
  <c r="Q90" i="3" s="1"/>
  <c r="Q64" i="1"/>
  <c r="Q91" i="3" s="1"/>
  <c r="Q2" i="1"/>
  <c r="P4"/>
  <c r="P5"/>
  <c r="P6"/>
  <c r="P11"/>
  <c r="P12"/>
  <c r="P13"/>
  <c r="P14"/>
  <c r="P19"/>
  <c r="P20"/>
  <c r="P21"/>
  <c r="P22"/>
  <c r="P27"/>
  <c r="P28"/>
  <c r="P29"/>
  <c r="P30"/>
  <c r="P35"/>
  <c r="P36"/>
  <c r="P37"/>
  <c r="P42"/>
  <c r="P43"/>
  <c r="P44"/>
  <c r="P45"/>
  <c r="P50"/>
  <c r="P51"/>
  <c r="P52"/>
  <c r="P53"/>
  <c r="P58"/>
  <c r="P59"/>
  <c r="P60"/>
  <c r="P61"/>
  <c r="L49" l="1"/>
  <c r="G76" i="3" s="1"/>
  <c r="L29" i="1"/>
  <c r="G56" i="3" s="1"/>
  <c r="L28" i="1"/>
  <c r="G55" i="3" s="1"/>
  <c r="L4" i="1"/>
  <c r="G31" i="3" s="1"/>
  <c r="L6" i="1"/>
  <c r="G33" i="3" s="1"/>
  <c r="F52"/>
  <c r="L37" i="1"/>
  <c r="G64" i="3" s="1"/>
  <c r="F54"/>
  <c r="L27" i="1"/>
  <c r="G54" i="3" s="1"/>
  <c r="F91"/>
  <c r="L64" i="1"/>
  <c r="G91" i="3" s="1"/>
  <c r="F30"/>
  <c r="L3" i="1"/>
  <c r="G30" i="3" s="1"/>
  <c r="L34" i="1"/>
  <c r="G61" i="3" s="1"/>
  <c r="F61"/>
  <c r="F41"/>
  <c r="L14" i="1"/>
  <c r="G41" i="3" s="1"/>
  <c r="L53" i="1"/>
  <c r="G80" i="3" s="1"/>
  <c r="F32"/>
  <c r="L5" i="1"/>
  <c r="G32" i="3" s="1"/>
  <c r="F48"/>
  <c r="F78"/>
  <c r="L51" i="1"/>
  <c r="G78" i="3" s="1"/>
  <c r="L42" i="1"/>
  <c r="G69" i="3" s="1"/>
  <c r="L19" i="1"/>
  <c r="G46" i="3" s="1"/>
  <c r="F86"/>
  <c r="L59" i="1"/>
  <c r="G86" i="3" s="1"/>
  <c r="L43" i="1"/>
  <c r="G70" i="3" s="1"/>
  <c r="F70"/>
  <c r="F62"/>
  <c r="L35" i="1"/>
  <c r="G62" i="3" s="1"/>
  <c r="F47"/>
  <c r="L20" i="1"/>
  <c r="G47" i="3" s="1"/>
  <c r="F39"/>
  <c r="L12" i="1"/>
  <c r="G39" i="3" s="1"/>
  <c r="L41" i="1"/>
  <c r="G68" i="3" s="1"/>
  <c r="L18" i="1"/>
  <c r="G45" i="3" s="1"/>
  <c r="F85"/>
  <c r="L58" i="1"/>
  <c r="G85" i="3" s="1"/>
  <c r="F77"/>
  <c r="L50" i="1"/>
  <c r="G77" i="3" s="1"/>
  <c r="F38"/>
  <c r="L11" i="1"/>
  <c r="G38" i="3" s="1"/>
  <c r="L39" i="1"/>
  <c r="G66" i="3" s="1"/>
  <c r="L16" i="1"/>
  <c r="G43" i="3" s="1"/>
  <c r="F35"/>
  <c r="L8" i="1"/>
  <c r="G35" i="3" s="1"/>
  <c r="F84"/>
  <c r="L57" i="1"/>
  <c r="G84" i="3" s="1"/>
  <c r="F53"/>
  <c r="L26" i="1"/>
  <c r="G53" i="3" s="1"/>
  <c r="L10" i="1"/>
  <c r="G37" i="3" s="1"/>
  <c r="F37"/>
  <c r="L63" i="1"/>
  <c r="G90" i="3" s="1"/>
  <c r="F74"/>
  <c r="L47" i="1"/>
  <c r="G74" i="3" s="1"/>
  <c r="F51"/>
  <c r="L24" i="1"/>
  <c r="G51" i="3" s="1"/>
  <c r="F83"/>
  <c r="L56" i="1"/>
  <c r="G83" i="3" s="1"/>
  <c r="F75"/>
  <c r="L48" i="1"/>
  <c r="G75" i="3" s="1"/>
  <c r="F60"/>
  <c r="L33" i="1"/>
  <c r="G60" i="3" s="1"/>
  <c r="F44"/>
  <c r="L17" i="1"/>
  <c r="G44" i="3" s="1"/>
  <c r="F36"/>
  <c r="L9" i="1"/>
  <c r="G36" i="3" s="1"/>
  <c r="L55" i="1"/>
  <c r="G82" i="3" s="1"/>
  <c r="L32" i="1"/>
  <c r="G59" i="3" s="1"/>
  <c r="F67"/>
  <c r="L36" i="1"/>
  <c r="G63" i="3" s="1"/>
  <c r="L13" i="1"/>
  <c r="G40" i="3" s="1"/>
  <c r="F42"/>
  <c r="F89"/>
  <c r="L62" i="1"/>
  <c r="G89" i="3" s="1"/>
  <c r="F81"/>
  <c r="L54" i="1"/>
  <c r="G81" i="3" s="1"/>
  <c r="L46" i="1"/>
  <c r="G73" i="3" s="1"/>
  <c r="F73"/>
  <c r="L38" i="1"/>
  <c r="G65" i="3" s="1"/>
  <c r="F65"/>
  <c r="F58"/>
  <c r="L31" i="1"/>
  <c r="G58" i="3" s="1"/>
  <c r="L23" i="1"/>
  <c r="G50" i="3" s="1"/>
  <c r="F50"/>
  <c r="F34"/>
  <c r="L7" i="1"/>
  <c r="G34" i="3" s="1"/>
  <c r="F88"/>
  <c r="F57"/>
  <c r="L30" i="1"/>
  <c r="G57" i="3" s="1"/>
  <c r="L45" i="1"/>
  <c r="G72" i="3" s="1"/>
  <c r="L22" i="1"/>
  <c r="G49" i="3" s="1"/>
  <c r="F87"/>
  <c r="L60" i="1"/>
  <c r="G87" i="3" s="1"/>
  <c r="L52" i="1"/>
  <c r="G79" i="3" s="1"/>
  <c r="F79"/>
  <c r="L44" i="1"/>
  <c r="G71" i="3" s="1"/>
  <c r="H30"/>
  <c r="J30"/>
  <c r="L30"/>
  <c r="H31"/>
  <c r="J31"/>
  <c r="L31"/>
  <c r="H32"/>
  <c r="J32"/>
  <c r="L32"/>
  <c r="H33"/>
  <c r="J33"/>
  <c r="L33"/>
  <c r="H34"/>
  <c r="J34"/>
  <c r="L34"/>
  <c r="H35"/>
  <c r="J35"/>
  <c r="L35"/>
  <c r="H36"/>
  <c r="J36"/>
  <c r="L36"/>
  <c r="H37"/>
  <c r="J37"/>
  <c r="L37"/>
  <c r="H38"/>
  <c r="J38"/>
  <c r="L38"/>
  <c r="H39"/>
  <c r="J39"/>
  <c r="L39"/>
  <c r="H40"/>
  <c r="J40"/>
  <c r="L40"/>
  <c r="H41"/>
  <c r="J41"/>
  <c r="L41"/>
  <c r="H42"/>
  <c r="J42"/>
  <c r="L42"/>
  <c r="H43"/>
  <c r="J43"/>
  <c r="L43"/>
  <c r="H44"/>
  <c r="J44"/>
  <c r="L44"/>
  <c r="H45"/>
  <c r="J45"/>
  <c r="L45"/>
  <c r="H46"/>
  <c r="J46"/>
  <c r="L46"/>
  <c r="H47"/>
  <c r="J47"/>
  <c r="L47"/>
  <c r="H48"/>
  <c r="J48"/>
  <c r="L48"/>
  <c r="H49"/>
  <c r="J49"/>
  <c r="L49"/>
  <c r="H50"/>
  <c r="J50"/>
  <c r="L50"/>
  <c r="H51"/>
  <c r="J51"/>
  <c r="L51"/>
  <c r="H52"/>
  <c r="J52"/>
  <c r="L52"/>
  <c r="H53"/>
  <c r="J53"/>
  <c r="L53"/>
  <c r="H54"/>
  <c r="J54"/>
  <c r="L54"/>
  <c r="H55"/>
  <c r="J55"/>
  <c r="L55"/>
  <c r="H56"/>
  <c r="J56"/>
  <c r="L56"/>
  <c r="H57"/>
  <c r="J57"/>
  <c r="L57"/>
  <c r="H58"/>
  <c r="J58"/>
  <c r="L58"/>
  <c r="H59"/>
  <c r="J59"/>
  <c r="L59"/>
  <c r="H60"/>
  <c r="J60"/>
  <c r="L60"/>
  <c r="H61"/>
  <c r="J61"/>
  <c r="L61"/>
  <c r="H62"/>
  <c r="J62"/>
  <c r="L62"/>
  <c r="H63"/>
  <c r="J63"/>
  <c r="L63"/>
  <c r="H64"/>
  <c r="J64"/>
  <c r="L64"/>
  <c r="H65"/>
  <c r="J65"/>
  <c r="L65"/>
  <c r="H66"/>
  <c r="J66"/>
  <c r="L66"/>
  <c r="H67"/>
  <c r="J67"/>
  <c r="L67"/>
  <c r="H68"/>
  <c r="J68"/>
  <c r="L68"/>
  <c r="H69"/>
  <c r="J69"/>
  <c r="L69"/>
  <c r="H70"/>
  <c r="J70"/>
  <c r="L70"/>
  <c r="H71"/>
  <c r="J71"/>
  <c r="L71"/>
  <c r="H72"/>
  <c r="J72"/>
  <c r="L72"/>
  <c r="H73"/>
  <c r="J73"/>
  <c r="L73"/>
  <c r="H74"/>
  <c r="J74"/>
  <c r="L74"/>
  <c r="H75"/>
  <c r="J75"/>
  <c r="L75"/>
  <c r="H76"/>
  <c r="J76"/>
  <c r="L76"/>
  <c r="H77"/>
  <c r="J77"/>
  <c r="L77"/>
  <c r="H78"/>
  <c r="J78"/>
  <c r="L78"/>
  <c r="H79"/>
  <c r="J79"/>
  <c r="L79"/>
  <c r="H80"/>
  <c r="J80"/>
  <c r="L80"/>
  <c r="H81"/>
  <c r="J81"/>
  <c r="L81"/>
  <c r="H82"/>
  <c r="J82"/>
  <c r="L82"/>
  <c r="H83"/>
  <c r="J83"/>
  <c r="L83"/>
  <c r="H84"/>
  <c r="J84"/>
  <c r="L84"/>
  <c r="H85"/>
  <c r="J85"/>
  <c r="L85"/>
  <c r="H86"/>
  <c r="J86"/>
  <c r="L86"/>
  <c r="H87"/>
  <c r="J87"/>
  <c r="L87"/>
  <c r="H88"/>
  <c r="J88"/>
  <c r="L88"/>
  <c r="H89"/>
  <c r="J89"/>
  <c r="L89"/>
  <c r="H90"/>
  <c r="J90"/>
  <c r="L90"/>
  <c r="H91"/>
  <c r="J91"/>
  <c r="L91"/>
  <c r="L29"/>
  <c r="J29"/>
  <c r="H29"/>
  <c r="M29"/>
  <c r="J2" i="1"/>
  <c r="K29" i="3" s="1"/>
  <c r="K2" i="1"/>
  <c r="M30" i="3"/>
  <c r="K30"/>
  <c r="M31"/>
  <c r="K31"/>
  <c r="M32"/>
  <c r="K32"/>
  <c r="M33"/>
  <c r="M34"/>
  <c r="M35"/>
  <c r="M36"/>
  <c r="K36"/>
  <c r="M37"/>
  <c r="K37"/>
  <c r="M38"/>
  <c r="K38"/>
  <c r="M39"/>
  <c r="K39"/>
  <c r="M40"/>
  <c r="K40"/>
  <c r="M41"/>
  <c r="M42"/>
  <c r="M43"/>
  <c r="M44"/>
  <c r="K44"/>
  <c r="M45"/>
  <c r="K45"/>
  <c r="M46"/>
  <c r="K46"/>
  <c r="M47"/>
  <c r="K47"/>
  <c r="M48"/>
  <c r="K48"/>
  <c r="M49"/>
  <c r="M50"/>
  <c r="M51"/>
  <c r="M52"/>
  <c r="K52"/>
  <c r="M53"/>
  <c r="K53"/>
  <c r="M54"/>
  <c r="K54"/>
  <c r="M55"/>
  <c r="K55"/>
  <c r="M56"/>
  <c r="M57"/>
  <c r="M58"/>
  <c r="M59"/>
  <c r="M60"/>
  <c r="K60"/>
  <c r="M61"/>
  <c r="K61"/>
  <c r="M62"/>
  <c r="K62"/>
  <c r="M63"/>
  <c r="K63"/>
  <c r="M64"/>
  <c r="M65"/>
  <c r="M66"/>
  <c r="M67"/>
  <c r="K67"/>
  <c r="M68"/>
  <c r="K68"/>
  <c r="M69"/>
  <c r="K69"/>
  <c r="M70"/>
  <c r="K70"/>
  <c r="M71"/>
  <c r="K71"/>
  <c r="M72"/>
  <c r="M73"/>
  <c r="M74"/>
  <c r="M75"/>
  <c r="K75"/>
  <c r="M76"/>
  <c r="K76"/>
  <c r="M77"/>
  <c r="K77"/>
  <c r="M78"/>
  <c r="K78"/>
  <c r="M79"/>
  <c r="K79"/>
  <c r="M80"/>
  <c r="M81"/>
  <c r="M82"/>
  <c r="M83"/>
  <c r="K83"/>
  <c r="M84"/>
  <c r="K84"/>
  <c r="M85"/>
  <c r="K85"/>
  <c r="M86"/>
  <c r="K86"/>
  <c r="M87"/>
  <c r="M88"/>
  <c r="M89"/>
  <c r="M90"/>
  <c r="M91"/>
  <c r="K91"/>
  <c r="I89" l="1"/>
  <c r="I81"/>
  <c r="I73"/>
  <c r="I65"/>
  <c r="I58"/>
  <c r="I50"/>
  <c r="I42"/>
  <c r="I34"/>
  <c r="I88"/>
  <c r="I80"/>
  <c r="I72"/>
  <c r="I64"/>
  <c r="I57"/>
  <c r="I49"/>
  <c r="I41"/>
  <c r="I33"/>
  <c r="I83"/>
  <c r="I60"/>
  <c r="I74"/>
  <c r="I51"/>
  <c r="I79"/>
  <c r="I63"/>
  <c r="I32"/>
  <c r="I75"/>
  <c r="I52"/>
  <c r="I36"/>
  <c r="I90"/>
  <c r="I66"/>
  <c r="I43"/>
  <c r="I71"/>
  <c r="I56"/>
  <c r="I40"/>
  <c r="I82"/>
  <c r="I59"/>
  <c r="I35"/>
  <c r="I62"/>
  <c r="I61"/>
  <c r="I53"/>
  <c r="I37"/>
  <c r="K56"/>
  <c r="K74"/>
  <c r="K66"/>
  <c r="K59"/>
  <c r="K35"/>
  <c r="I78"/>
  <c r="I70"/>
  <c r="I55"/>
  <c r="I39"/>
  <c r="K81"/>
  <c r="K58"/>
  <c r="K51"/>
  <c r="I86"/>
  <c r="I47"/>
  <c r="I31"/>
  <c r="K89"/>
  <c r="K73"/>
  <c r="K65"/>
  <c r="K90"/>
  <c r="K82"/>
  <c r="K43"/>
  <c r="I85"/>
  <c r="I77"/>
  <c r="I69"/>
  <c r="I54"/>
  <c r="I46"/>
  <c r="I38"/>
  <c r="I30"/>
  <c r="I76"/>
  <c r="K50"/>
  <c r="K42"/>
  <c r="K34"/>
  <c r="I84"/>
  <c r="I68"/>
  <c r="I45"/>
  <c r="G29"/>
  <c r="I29"/>
  <c r="I91"/>
  <c r="I67"/>
  <c r="I44"/>
  <c r="K88"/>
  <c r="K80"/>
  <c r="K72"/>
  <c r="K64"/>
  <c r="K57"/>
  <c r="K41"/>
  <c r="K33"/>
  <c r="I87"/>
  <c r="I48"/>
  <c r="B30" l="1"/>
  <c r="D30"/>
  <c r="E30"/>
  <c r="B31"/>
  <c r="C31"/>
  <c r="D31"/>
  <c r="B32"/>
  <c r="C32"/>
  <c r="D32"/>
  <c r="E32"/>
  <c r="B33"/>
  <c r="C33"/>
  <c r="D33"/>
  <c r="E33"/>
  <c r="B34"/>
  <c r="C34"/>
  <c r="D34"/>
  <c r="E34"/>
  <c r="B35"/>
  <c r="C35"/>
  <c r="D35"/>
  <c r="E35"/>
  <c r="B36"/>
  <c r="C36"/>
  <c r="D36"/>
  <c r="E36"/>
  <c r="B37"/>
  <c r="C37"/>
  <c r="D37"/>
  <c r="E37"/>
  <c r="B38"/>
  <c r="C38"/>
  <c r="D38"/>
  <c r="E38"/>
  <c r="B39"/>
  <c r="C39"/>
  <c r="D39"/>
  <c r="E39"/>
  <c r="B40"/>
  <c r="C40"/>
  <c r="D40"/>
  <c r="E40"/>
  <c r="B41"/>
  <c r="C41"/>
  <c r="D41"/>
  <c r="E41"/>
  <c r="B42"/>
  <c r="C42"/>
  <c r="D42"/>
  <c r="E42"/>
  <c r="B43"/>
  <c r="C43"/>
  <c r="D43"/>
  <c r="E43"/>
  <c r="B44"/>
  <c r="C44"/>
  <c r="D44"/>
  <c r="E44"/>
  <c r="B45"/>
  <c r="C45"/>
  <c r="D45"/>
  <c r="E45"/>
  <c r="B46"/>
  <c r="C46"/>
  <c r="D46"/>
  <c r="E46"/>
  <c r="B47"/>
  <c r="C47"/>
  <c r="D47"/>
  <c r="E47"/>
  <c r="B48"/>
  <c r="C48"/>
  <c r="D48"/>
  <c r="E48"/>
  <c r="B49"/>
  <c r="C49"/>
  <c r="D49"/>
  <c r="E49"/>
  <c r="B50"/>
  <c r="C50"/>
  <c r="D50"/>
  <c r="E50"/>
  <c r="B51"/>
  <c r="C51"/>
  <c r="D51"/>
  <c r="E51"/>
  <c r="B52"/>
  <c r="C52"/>
  <c r="D52"/>
  <c r="E52"/>
  <c r="B53"/>
  <c r="C53"/>
  <c r="D53"/>
  <c r="E53"/>
  <c r="B54"/>
  <c r="C54"/>
  <c r="D54"/>
  <c r="E54"/>
  <c r="B55"/>
  <c r="C55"/>
  <c r="D55"/>
  <c r="E55"/>
  <c r="B56"/>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D29"/>
  <c r="E29"/>
  <c r="B29"/>
  <c r="O91"/>
  <c r="O90"/>
  <c r="O89"/>
  <c r="O88"/>
  <c r="O87"/>
  <c r="O86"/>
  <c r="O85"/>
  <c r="O84"/>
  <c r="O83"/>
  <c r="O82"/>
  <c r="O81"/>
  <c r="O80"/>
  <c r="O79"/>
  <c r="O78"/>
  <c r="O77"/>
  <c r="O76"/>
  <c r="O75"/>
  <c r="O74"/>
  <c r="O73"/>
  <c r="O72"/>
  <c r="O71"/>
  <c r="O70"/>
  <c r="O69"/>
  <c r="O68"/>
  <c r="O67"/>
  <c r="O66"/>
  <c r="O65"/>
  <c r="O64"/>
  <c r="O63"/>
  <c r="O62"/>
  <c r="O61"/>
  <c r="O60"/>
  <c r="O59"/>
  <c r="O58"/>
  <c r="O57"/>
  <c r="O56"/>
  <c r="O55"/>
  <c r="O54"/>
  <c r="O53"/>
  <c r="O52"/>
  <c r="O51"/>
  <c r="O50"/>
  <c r="O49"/>
  <c r="O48"/>
  <c r="O47"/>
  <c r="O46"/>
  <c r="O45"/>
  <c r="O44"/>
  <c r="O43"/>
  <c r="O42"/>
  <c r="O41"/>
  <c r="O40"/>
  <c r="O39"/>
  <c r="O38"/>
  <c r="O37"/>
  <c r="O36"/>
  <c r="O35"/>
  <c r="O34"/>
  <c r="O33"/>
  <c r="O32"/>
  <c r="O31"/>
  <c r="O30"/>
  <c r="Q29"/>
  <c r="O29"/>
  <c r="N15" l="1"/>
  <c r="L15"/>
  <c r="E15"/>
  <c r="D15"/>
  <c r="E16"/>
  <c r="F16"/>
  <c r="P15"/>
  <c r="S15"/>
  <c r="R15"/>
  <c r="Q15"/>
  <c r="M15"/>
  <c r="K15"/>
  <c r="J15"/>
  <c r="G15"/>
  <c r="F15"/>
  <c r="H15"/>
  <c r="O15"/>
  <c r="I15"/>
  <c r="G13"/>
  <c r="I13"/>
  <c r="K13"/>
  <c r="J13"/>
  <c r="F18"/>
  <c r="J14"/>
  <c r="K16"/>
  <c r="R18"/>
  <c r="H16"/>
  <c r="M18"/>
  <c r="Q16"/>
  <c r="D13"/>
  <c r="H18"/>
  <c r="P14"/>
  <c r="G14"/>
  <c r="L14"/>
  <c r="R16"/>
  <c r="G17"/>
  <c r="N18"/>
  <c r="G16"/>
  <c r="J17"/>
  <c r="M16"/>
  <c r="I17"/>
  <c r="D16"/>
  <c r="O18"/>
  <c r="D18"/>
  <c r="S14"/>
  <c r="R14"/>
  <c r="Q18"/>
  <c r="S18"/>
  <c r="H17"/>
  <c r="S17"/>
  <c r="R13"/>
  <c r="L16"/>
  <c r="F13"/>
  <c r="D17"/>
  <c r="P17"/>
  <c r="F17"/>
  <c r="K14"/>
  <c r="F14"/>
  <c r="R17"/>
  <c r="E17"/>
  <c r="O17"/>
  <c r="N13"/>
  <c r="P13"/>
  <c r="S13"/>
  <c r="S16"/>
  <c r="L17"/>
  <c r="M14"/>
  <c r="O16"/>
  <c r="M17"/>
  <c r="N17"/>
  <c r="M13"/>
  <c r="P18"/>
  <c r="O13"/>
  <c r="L13"/>
  <c r="P16"/>
  <c r="I16"/>
  <c r="G18"/>
  <c r="K18"/>
  <c r="L18"/>
  <c r="J18"/>
  <c r="J16"/>
  <c r="K17"/>
  <c r="N14"/>
  <c r="H14"/>
  <c r="I14"/>
  <c r="I18"/>
  <c r="O14"/>
  <c r="E18"/>
  <c r="E14"/>
  <c r="Q14"/>
  <c r="Q13"/>
  <c r="H13"/>
  <c r="E13"/>
  <c r="N16"/>
  <c r="D14"/>
  <c r="Q17"/>
  <c r="G19" l="1"/>
  <c r="L19"/>
  <c r="S19"/>
  <c r="N19"/>
  <c r="M19"/>
  <c r="R19"/>
  <c r="H19"/>
  <c r="I19"/>
  <c r="Q19"/>
  <c r="J19"/>
  <c r="E19"/>
  <c r="K19"/>
  <c r="F19"/>
  <c r="P19"/>
  <c r="O19"/>
  <c r="D19"/>
  <c r="S20" l="1"/>
  <c r="K20"/>
  <c r="O20"/>
  <c r="Q20"/>
  <c r="I20"/>
  <c r="G20"/>
  <c r="M20"/>
</calcChain>
</file>

<file path=xl/sharedStrings.xml><?xml version="1.0" encoding="utf-8"?>
<sst xmlns="http://schemas.openxmlformats.org/spreadsheetml/2006/main" count="758" uniqueCount="225">
  <si>
    <t>SiteRef</t>
  </si>
  <si>
    <t>Proposed_Use</t>
  </si>
  <si>
    <t>Area_Ha</t>
  </si>
  <si>
    <t>FZ3b_pct</t>
  </si>
  <si>
    <t>FZ3a_pct</t>
  </si>
  <si>
    <t>FZ2_pct</t>
  </si>
  <si>
    <t>Summary Table</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</si>
  <si>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</si>
  <si>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</si>
  <si>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</si>
  <si>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</si>
  <si>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</si>
  <si>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Proposed Use</t>
  </si>
  <si>
    <t>Number of Sites</t>
  </si>
  <si>
    <t>Area (ha)</t>
  </si>
  <si>
    <t xml:space="preserve">No. 100% </t>
  </si>
  <si>
    <t>No.</t>
  </si>
  <si>
    <t>Key</t>
  </si>
  <si>
    <t>TOTAL</t>
  </si>
  <si>
    <t>Main Table</t>
  </si>
  <si>
    <t xml:space="preserve">Flood Zone 1 + Surface Water </t>
  </si>
  <si>
    <t>Site Reference</t>
  </si>
  <si>
    <t>Site Name</t>
  </si>
  <si>
    <t>%</t>
  </si>
  <si>
    <t>Development Viability</t>
  </si>
  <si>
    <t>FZ1</t>
  </si>
  <si>
    <t>FZ3a_Area</t>
  </si>
  <si>
    <t>FZ2_Area</t>
  </si>
  <si>
    <t>FZ3b_Area</t>
  </si>
  <si>
    <t>Name</t>
  </si>
  <si>
    <t>FZ1_Area</t>
  </si>
  <si>
    <t>Residential</t>
  </si>
  <si>
    <t>Risk of Flooding from Surface Water</t>
  </si>
  <si>
    <t>Flood Map for Planning</t>
  </si>
  <si>
    <t>RoFSW30yr_Area</t>
  </si>
  <si>
    <t>RoFSW100yr_Area</t>
  </si>
  <si>
    <t>RoFSW1000yr_Area</t>
  </si>
  <si>
    <t>RoFSW30yr_pct</t>
  </si>
  <si>
    <t>RoFSW100yr_pct</t>
  </si>
  <si>
    <t>RoFSW1000yr_pct</t>
  </si>
  <si>
    <t>High Risk (1 in 30 year)</t>
  </si>
  <si>
    <t>Medium Risk (1 in 100 year)</t>
  </si>
  <si>
    <t>Low Risk (1 in 1000 year)</t>
  </si>
  <si>
    <t>Percentage of total number of sites</t>
  </si>
  <si>
    <t>HBC Comments</t>
  </si>
  <si>
    <t>Hartlepool Borough Council</t>
  </si>
  <si>
    <t>Local Plan Sites Assessment</t>
  </si>
  <si>
    <t>Industrial</t>
  </si>
  <si>
    <t>Retail / Commercial</t>
  </si>
  <si>
    <t>Hospital</t>
  </si>
  <si>
    <t>Nuclear</t>
  </si>
  <si>
    <t>EMP2</t>
  </si>
  <si>
    <t>EMP3d</t>
  </si>
  <si>
    <t>EMP4g</t>
  </si>
  <si>
    <t>EMP3i</t>
  </si>
  <si>
    <t>EMP4e</t>
  </si>
  <si>
    <t>EMP3g</t>
  </si>
  <si>
    <t>EMP3f</t>
  </si>
  <si>
    <t>EMP3e</t>
  </si>
  <si>
    <t>EMP3c</t>
  </si>
  <si>
    <t>EMP4d</t>
  </si>
  <si>
    <t>EMP3a</t>
  </si>
  <si>
    <t>EMP3</t>
  </si>
  <si>
    <t>EMP3b</t>
  </si>
  <si>
    <t>EMP4b</t>
  </si>
  <si>
    <t>EMP4c</t>
  </si>
  <si>
    <t>EMP3h</t>
  </si>
  <si>
    <t>EMP1</t>
  </si>
  <si>
    <t>EMP4f</t>
  </si>
  <si>
    <t>EMP4a</t>
  </si>
  <si>
    <t>graythorp yard</t>
  </si>
  <si>
    <t>brenda road east</t>
  </si>
  <si>
    <t>usworth road</t>
  </si>
  <si>
    <t>south works</t>
  </si>
  <si>
    <t>oakesway</t>
  </si>
  <si>
    <t>sandgate</t>
  </si>
  <si>
    <t>longhill /Sandgate</t>
  </si>
  <si>
    <t>west of seaton channel</t>
  </si>
  <si>
    <t>philiphs tank farm</t>
  </si>
  <si>
    <t>graythorp industrial estate</t>
  </si>
  <si>
    <t>park view west</t>
  </si>
  <si>
    <t>wynyard park</t>
  </si>
  <si>
    <t>graythorp</t>
  </si>
  <si>
    <t>the port</t>
  </si>
  <si>
    <t>INF3</t>
  </si>
  <si>
    <t>EMP5</t>
  </si>
  <si>
    <t>Nuclear Power Station Reserve</t>
  </si>
  <si>
    <t>HSG5</t>
  </si>
  <si>
    <t>HSG6b</t>
  </si>
  <si>
    <t>HSG8a</t>
  </si>
  <si>
    <t>HSG3</t>
  </si>
  <si>
    <t>HSG4</t>
  </si>
  <si>
    <t>HSG8b</t>
  </si>
  <si>
    <t>HSG7</t>
  </si>
  <si>
    <t>HSG6a</t>
  </si>
  <si>
    <t>HSG5a</t>
  </si>
  <si>
    <t>HSG6c</t>
  </si>
  <si>
    <t>High Tustall</t>
  </si>
  <si>
    <t>Wynyard Park North</t>
  </si>
  <si>
    <t>Nine Acres Hart</t>
  </si>
  <si>
    <t>Carr and Hopps</t>
  </si>
  <si>
    <t>South West Extension</t>
  </si>
  <si>
    <t>Glebe Farm</t>
  </si>
  <si>
    <t>Elwick Village</t>
  </si>
  <si>
    <t>Pentagon Wynyard</t>
  </si>
  <si>
    <t>South of John Howe Gardens</t>
  </si>
  <si>
    <t>Briarfields</t>
  </si>
  <si>
    <t>Coronation  drive</t>
  </si>
  <si>
    <t xml:space="preserve"> Quarry Farm</t>
  </si>
  <si>
    <t xml:space="preserve"> Wynyard Park South</t>
  </si>
  <si>
    <t>RC6</t>
  </si>
  <si>
    <t>RC9</t>
  </si>
  <si>
    <t>RC11</t>
  </si>
  <si>
    <t>RC5</t>
  </si>
  <si>
    <t>RC10</t>
  </si>
  <si>
    <t>RC4</t>
  </si>
  <si>
    <t>RC7</t>
  </si>
  <si>
    <t>RC8</t>
  </si>
  <si>
    <t>RC3</t>
  </si>
  <si>
    <t>RC17</t>
  </si>
  <si>
    <t>RC16</t>
  </si>
  <si>
    <t>RC1</t>
  </si>
  <si>
    <t>RC15</t>
  </si>
  <si>
    <t>RC14</t>
  </si>
  <si>
    <t>RC13</t>
  </si>
  <si>
    <t>RC12</t>
  </si>
  <si>
    <t>RC2</t>
  </si>
  <si>
    <t>RC18</t>
  </si>
  <si>
    <t>East of Stranton</t>
  </si>
  <si>
    <t>Park Road West</t>
  </si>
  <si>
    <t>York Road South</t>
  </si>
  <si>
    <t>The Brewery and Stranton</t>
  </si>
  <si>
    <t>West Victoria Road</t>
  </si>
  <si>
    <t>Avenue Road/Raby Road</t>
  </si>
  <si>
    <t>Lynn Strret</t>
  </si>
  <si>
    <t>Mill house Edge of Town Centre</t>
  </si>
  <si>
    <t>Innovation and Skills Quarter</t>
  </si>
  <si>
    <t>Late Night Uses Area</t>
  </si>
  <si>
    <t>Local Centres 0</t>
  </si>
  <si>
    <t>Local Centres 1</t>
  </si>
  <si>
    <t>Local Centres 2</t>
  </si>
  <si>
    <t>Local Centres 3</t>
  </si>
  <si>
    <t>Local Centres 4</t>
  </si>
  <si>
    <t>Local Centres 5</t>
  </si>
  <si>
    <t>Local Centres 6</t>
  </si>
  <si>
    <t>Local Centres 7</t>
  </si>
  <si>
    <t>Local Centres 8</t>
  </si>
  <si>
    <t>Local Centres 9</t>
  </si>
  <si>
    <t>Local Centres 10</t>
  </si>
  <si>
    <t>Local Centres 11</t>
  </si>
  <si>
    <t>Local Centres 12</t>
  </si>
  <si>
    <t>Local Centres 14</t>
  </si>
  <si>
    <t>Local Centres 15</t>
  </si>
  <si>
    <t>Local Centres 16</t>
  </si>
  <si>
    <t>Local Centres 17</t>
  </si>
  <si>
    <t>Local Centres 18</t>
  </si>
  <si>
    <t>Local Centres 19</t>
  </si>
  <si>
    <t>Local Centres 20</t>
  </si>
  <si>
    <t>Local Centres 21</t>
  </si>
  <si>
    <t>Local Centres 22</t>
  </si>
  <si>
    <t>Local Centres 23</t>
  </si>
  <si>
    <t>Local Centres 24</t>
  </si>
  <si>
    <t>Local Centres 25</t>
  </si>
  <si>
    <t>Local Centres 26</t>
  </si>
  <si>
    <t>Local Centres 28</t>
  </si>
  <si>
    <t>Local Centres 29</t>
  </si>
  <si>
    <t>Local Centres 30</t>
  </si>
  <si>
    <t>Local Centres 31</t>
  </si>
  <si>
    <t>Local Centres 32</t>
  </si>
  <si>
    <t>Primary Shopping Area</t>
  </si>
  <si>
    <t>Teesbay</t>
  </si>
  <si>
    <t>Trincomalee Wharf</t>
  </si>
  <si>
    <t>West of Marina Way</t>
  </si>
  <si>
    <t>The Marina</t>
  </si>
  <si>
    <t>The Town Centre</t>
  </si>
  <si>
    <t>The Town Centre Sub Areas Zone 4</t>
  </si>
  <si>
    <t>The Town Centre Sub Areas Zone 6</t>
  </si>
  <si>
    <t>The Town Centre Sub Areas Zone 7</t>
  </si>
  <si>
    <t>The Town Centre Sub Areas Zone 8</t>
  </si>
  <si>
    <t>The Town Centre Sub Areas Zone 5</t>
  </si>
  <si>
    <t>The Town Centre Sub Areas Zone 2</t>
  </si>
  <si>
    <t>The Town Centre Sub Areas Zone 1</t>
  </si>
  <si>
    <t>The Town Centre Sub Areas Zone 3</t>
  </si>
  <si>
    <t>Subject to site-specific FRA</t>
  </si>
  <si>
    <t>Recommendation D</t>
  </si>
  <si>
    <t>Queen's Meadow Business Park</t>
  </si>
  <si>
    <t>Sovereign Park</t>
  </si>
  <si>
    <t>Consider site layout and design around flood risk</t>
  </si>
  <si>
    <t>Recommendation C</t>
  </si>
  <si>
    <t>Zinc Works Road</t>
  </si>
  <si>
    <t>North Graythorp</t>
  </si>
  <si>
    <t>Tofts Farm West</t>
  </si>
  <si>
    <t>Tofts Farm East/Hunter House</t>
  </si>
  <si>
    <t>Exception test</t>
  </si>
  <si>
    <t>Recommendation B</t>
  </si>
  <si>
    <t>Mixed Residential/Commercial</t>
  </si>
  <si>
    <t xml:space="preserve">Exception Test </t>
  </si>
  <si>
    <t>Exception Test</t>
  </si>
  <si>
    <t>Permitted subject to consultation with LPA/LLFA</t>
  </si>
  <si>
    <t>Recommendation E</t>
  </si>
  <si>
    <t>More vulnerable</t>
  </si>
  <si>
    <t>Less vulnerable</t>
  </si>
  <si>
    <t>Water compatible</t>
  </si>
  <si>
    <t>Flood Risk Vulnerability Classification (NPPF)</t>
  </si>
  <si>
    <t>Level 1 Recommendation</t>
  </si>
  <si>
    <t>Essential infrastructure</t>
  </si>
  <si>
    <t>LT1</t>
  </si>
  <si>
    <t>LT2</t>
  </si>
  <si>
    <t>LT3</t>
  </si>
  <si>
    <t>The Headland</t>
  </si>
  <si>
    <t>Seaton Carew</t>
  </si>
  <si>
    <t>EMP6</t>
  </si>
  <si>
    <t>Underground Storage</t>
  </si>
  <si>
    <t>24/02/2017, updated 23/05/2017 and 30/6/2017</t>
  </si>
  <si>
    <t>Development to be located in FZ1 or FZ2 only</t>
  </si>
  <si>
    <t>HBC will undertake exception test</t>
  </si>
  <si>
    <t>More vulnerable development to be located in FZ1 or FZ2 only</t>
  </si>
  <si>
    <t xml:space="preserve">More vulnerable development to be located in FZ1 or FZ2 only. Policy to be amended,. </t>
  </si>
  <si>
    <t xml:space="preserve">Policy boundary to be amended. HBC to remove area of high hazard rating. HBC will undertake exception test. </t>
  </si>
  <si>
    <t xml:space="preserve">More vulnerable development to be located in FZ1 or FZ2 only. HBC will amend policy accordingly. </t>
  </si>
  <si>
    <t>HBC consider that the flood risk vulnerability classification should be more vulnerable as the policy allows non-residential institutions. HBC will amend the policy so that more vulnerable development is allowed in FZ1 or FZ2 only</t>
  </si>
  <si>
    <t>HBC concurs with the recommendation</t>
  </si>
  <si>
    <t xml:space="preserve">More vulnerable development will not be allowed in this location. Policy to be amended. </t>
  </si>
  <si>
    <t>Northgate / Union Street Local Centre</t>
  </si>
  <si>
    <t>Seaton Front Local Centre</t>
  </si>
</sst>
</file>

<file path=xl/styles.xml><?xml version="1.0" encoding="utf-8"?>
<styleSheet xmlns="http://schemas.openxmlformats.org/spreadsheetml/2006/main">
  <numFmts count="2">
    <numFmt numFmtId="164" formatCode="[$-809]dd\ mmmm\ yyyy;@"/>
    <numFmt numFmtId="165" formatCode="0.0000"/>
  </numFmts>
  <fonts count="13">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b/>
      <sz val="14"/>
      <color rgb="FF002060"/>
      <name val="Arial"/>
      <family val="2"/>
    </font>
    <font>
      <sz val="11"/>
      <color theme="1"/>
      <name val="Calibri"/>
      <family val="2"/>
      <scheme val="minor"/>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
      <patternFill patternType="solid">
        <fgColor theme="5"/>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0" fontId="2" fillId="4" borderId="0" applyFont="0"/>
    <xf numFmtId="9" fontId="12" fillId="0" borderId="0" applyFont="0" applyFill="0" applyBorder="0" applyAlignment="0" applyProtection="0"/>
  </cellStyleXfs>
  <cellXfs count="56">
    <xf numFmtId="0" fontId="0" fillId="0" borderId="0" xfId="0"/>
    <xf numFmtId="0" fontId="3" fillId="4" borderId="0" xfId="2" applyFont="1" applyBorder="1"/>
    <xf numFmtId="0" fontId="4" fillId="4" borderId="0" xfId="2" applyFont="1" applyBorder="1"/>
    <xf numFmtId="164" fontId="5" fillId="4" borderId="0" xfId="2" applyNumberFormat="1" applyFont="1" applyBorder="1" applyAlignment="1">
      <alignment horizontal="left"/>
    </xf>
    <xf numFmtId="0" fontId="7" fillId="4" borderId="0" xfId="2" applyFont="1" applyBorder="1"/>
    <xf numFmtId="0" fontId="3" fillId="6" borderId="6" xfId="2" applyFont="1" applyFill="1" applyBorder="1" applyAlignment="1">
      <alignment horizontal="left"/>
    </xf>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0" fontId="2" fillId="0" borderId="6" xfId="2" applyFont="1" applyFill="1" applyBorder="1" applyAlignment="1">
      <alignment horizontal="center"/>
    </xf>
    <xf numFmtId="0" fontId="3" fillId="4" borderId="0" xfId="2" applyFont="1" applyAlignment="1">
      <alignment wrapText="1"/>
    </xf>
    <xf numFmtId="0" fontId="8" fillId="10" borderId="6" xfId="1" applyFont="1" applyFill="1" applyBorder="1" applyAlignment="1">
      <alignment horizontal="center" vertical="center" wrapText="1"/>
    </xf>
    <xf numFmtId="0" fontId="3" fillId="6" borderId="6" xfId="0" applyFont="1" applyFill="1" applyBorder="1"/>
    <xf numFmtId="2" fontId="3" fillId="6" borderId="6" xfId="0" applyNumberFormat="1" applyFont="1" applyFill="1" applyBorder="1"/>
    <xf numFmtId="0" fontId="3" fillId="5" borderId="0" xfId="0" applyFont="1" applyFill="1"/>
    <xf numFmtId="0" fontId="9" fillId="4" borderId="0" xfId="2" applyFont="1" applyBorder="1"/>
    <xf numFmtId="0" fontId="10" fillId="4" borderId="0" xfId="2" applyFont="1" applyBorder="1"/>
    <xf numFmtId="0" fontId="3" fillId="0" borderId="0" xfId="0" applyFont="1"/>
    <xf numFmtId="0" fontId="3" fillId="3" borderId="0" xfId="0" applyFont="1" applyFill="1"/>
    <xf numFmtId="1" fontId="0" fillId="0" borderId="0" xfId="0" applyNumberFormat="1"/>
    <xf numFmtId="165" fontId="3" fillId="3" borderId="0" xfId="0" applyNumberFormat="1" applyFont="1" applyFill="1"/>
    <xf numFmtId="0" fontId="6" fillId="5" borderId="0" xfId="0" applyFont="1" applyFill="1" applyBorder="1" applyAlignment="1">
      <alignment vertical="center" wrapText="1"/>
    </xf>
    <xf numFmtId="0" fontId="3" fillId="5" borderId="0" xfId="0" applyFont="1" applyFill="1" applyBorder="1"/>
    <xf numFmtId="0" fontId="3" fillId="7" borderId="8" xfId="2" applyFont="1" applyFill="1" applyBorder="1" applyAlignment="1">
      <alignment vertical="center"/>
    </xf>
    <xf numFmtId="0" fontId="3" fillId="8" borderId="9" xfId="2" applyFont="1" applyFill="1" applyBorder="1" applyAlignment="1">
      <alignment vertical="center"/>
    </xf>
    <xf numFmtId="0" fontId="3" fillId="9" borderId="9" xfId="2" applyFont="1" applyFill="1" applyBorder="1" applyAlignment="1">
      <alignment vertical="center"/>
    </xf>
    <xf numFmtId="0" fontId="3" fillId="6" borderId="10" xfId="2" applyFont="1" applyFill="1" applyBorder="1" applyAlignment="1">
      <alignment vertical="center"/>
    </xf>
    <xf numFmtId="0" fontId="11" fillId="4" borderId="0" xfId="2" applyFont="1" applyBorder="1"/>
    <xf numFmtId="0" fontId="3" fillId="6" borderId="6" xfId="0" applyFont="1" applyFill="1" applyBorder="1" applyAlignment="1">
      <alignment wrapText="1"/>
    </xf>
    <xf numFmtId="0" fontId="3" fillId="11" borderId="9" xfId="2" applyFont="1" applyFill="1" applyBorder="1" applyAlignment="1">
      <alignment vertical="center"/>
    </xf>
    <xf numFmtId="0" fontId="3" fillId="0" borderId="0" xfId="0" applyFont="1" applyFill="1"/>
    <xf numFmtId="2" fontId="2" fillId="0" borderId="6" xfId="2" applyNumberFormat="1" applyFont="1" applyFill="1" applyBorder="1" applyAlignment="1">
      <alignment horizontal="center"/>
    </xf>
    <xf numFmtId="0" fontId="0" fillId="0" borderId="0" xfId="0" applyNumberFormat="1"/>
    <xf numFmtId="2" fontId="3" fillId="0" borderId="0" xfId="0" applyNumberFormat="1" applyFont="1"/>
    <xf numFmtId="2" fontId="0" fillId="0" borderId="0" xfId="0" applyNumberFormat="1"/>
    <xf numFmtId="0" fontId="8" fillId="10" borderId="6"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3" fillId="6" borderId="6" xfId="0" applyFont="1" applyFill="1" applyBorder="1" applyAlignment="1">
      <alignment horizontal="left"/>
    </xf>
    <xf numFmtId="0" fontId="3" fillId="0" borderId="0" xfId="0" applyFont="1" applyAlignment="1">
      <alignment wrapText="1"/>
    </xf>
    <xf numFmtId="0" fontId="0" fillId="0" borderId="0" xfId="0" applyAlignment="1">
      <alignment wrapText="1"/>
    </xf>
    <xf numFmtId="1" fontId="2" fillId="0" borderId="6" xfId="2" applyNumberFormat="1" applyFont="1" applyFill="1" applyBorder="1" applyAlignment="1">
      <alignment horizontal="center"/>
    </xf>
    <xf numFmtId="0" fontId="2" fillId="5" borderId="0" xfId="0" applyFont="1" applyFill="1" applyBorder="1"/>
    <xf numFmtId="0" fontId="2" fillId="5" borderId="0" xfId="0" applyFont="1" applyFill="1"/>
    <xf numFmtId="1" fontId="2" fillId="5" borderId="0" xfId="0" applyNumberFormat="1" applyFont="1" applyFill="1"/>
    <xf numFmtId="9" fontId="2" fillId="6" borderId="6" xfId="3" applyFont="1" applyFill="1" applyBorder="1" applyAlignment="1">
      <alignment horizontal="center"/>
    </xf>
    <xf numFmtId="2" fontId="3" fillId="0" borderId="0" xfId="0" applyNumberFormat="1" applyFont="1" applyFill="1"/>
    <xf numFmtId="0" fontId="8" fillId="10" borderId="6" xfId="1" applyFont="1" applyFill="1" applyBorder="1" applyAlignment="1">
      <alignment horizontal="center" vertical="center" wrapText="1"/>
    </xf>
    <xf numFmtId="0" fontId="8" fillId="5" borderId="0" xfId="1" applyFont="1" applyFill="1" applyBorder="1" applyAlignment="1">
      <alignment horizontal="center" vertical="center" wrapText="1"/>
    </xf>
    <xf numFmtId="0" fontId="8" fillId="10" borderId="1" xfId="1" applyFont="1" applyFill="1" applyBorder="1" applyAlignment="1">
      <alignment horizontal="center" vertical="center" wrapText="1"/>
    </xf>
    <xf numFmtId="0" fontId="8" fillId="10" borderId="2" xfId="1" applyFont="1" applyFill="1" applyBorder="1" applyAlignment="1">
      <alignment horizontal="center" vertical="center" wrapText="1"/>
    </xf>
    <xf numFmtId="0" fontId="8" fillId="10" borderId="3"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cellXfs>
  <cellStyles count="4">
    <cellStyle name="Accent2" xfId="1" builtinId="33"/>
    <cellStyle name="Normal" xfId="0" builtinId="0"/>
    <cellStyle name="Percent" xfId="3" builtinId="5"/>
    <cellStyle name="Style 1" xfId="2"/>
  </cellStyles>
  <dxfs count="294">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9751CB"/>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55217</xdr:colOff>
      <xdr:row>1</xdr:row>
      <xdr:rowOff>13608</xdr:rowOff>
    </xdr:from>
    <xdr:to>
      <xdr:col>1</xdr:col>
      <xdr:colOff>1202577</xdr:colOff>
      <xdr:row>7</xdr:row>
      <xdr:rowOff>81644</xdr:rowOff>
    </xdr:to>
    <xdr:pic>
      <xdr:nvPicPr>
        <xdr:cNvPr id="3" name="Picture 1">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90646" y="176894"/>
          <a:ext cx="1147360" cy="1047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33618</xdr:colOff>
      <xdr:row>1</xdr:row>
      <xdr:rowOff>22412</xdr:rowOff>
    </xdr:from>
    <xdr:to>
      <xdr:col>2</xdr:col>
      <xdr:colOff>2767293</xdr:colOff>
      <xdr:row>5</xdr:row>
      <xdr:rowOff>33057</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961030" y="179294"/>
          <a:ext cx="2733675" cy="638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8:W124"/>
  <sheetViews>
    <sheetView zoomScale="90" zoomScaleNormal="90" workbookViewId="0">
      <selection activeCell="D24" sqref="D24"/>
    </sheetView>
  </sheetViews>
  <sheetFormatPr defaultColWidth="9.140625" defaultRowHeight="12.75"/>
  <cols>
    <col min="1" max="1" width="3.42578125" style="15" customWidth="1"/>
    <col min="2" max="2" width="25.5703125" style="15" customWidth="1"/>
    <col min="3" max="3" width="43.140625" style="15" customWidth="1"/>
    <col min="4" max="4" width="25.42578125" style="15" customWidth="1"/>
    <col min="5" max="16" width="12.7109375" style="15" customWidth="1"/>
    <col min="17" max="17" width="14.5703125" style="15" customWidth="1"/>
    <col min="18" max="19" width="12.7109375" style="15" customWidth="1"/>
    <col min="20" max="20" width="34.85546875" style="15" customWidth="1"/>
    <col min="21" max="21" width="47.28515625" style="15" customWidth="1"/>
    <col min="22" max="22" width="42.5703125" style="15" customWidth="1"/>
    <col min="23" max="23" width="46.28515625" style="15" customWidth="1"/>
    <col min="24" max="24" width="33.5703125" style="15" customWidth="1"/>
    <col min="25" max="16384" width="9.140625" style="15"/>
  </cols>
  <sheetData>
    <row r="8" spans="2:20" ht="18">
      <c r="C8" s="4"/>
      <c r="D8" s="1"/>
      <c r="E8" s="1"/>
      <c r="F8" s="28" t="s">
        <v>6</v>
      </c>
      <c r="G8" s="1"/>
      <c r="H8" s="1"/>
      <c r="I8" s="1"/>
      <c r="J8" s="1"/>
      <c r="K8" s="1"/>
      <c r="L8" s="1"/>
      <c r="M8" s="1"/>
      <c r="N8" s="1"/>
      <c r="O8" s="1"/>
      <c r="P8" s="1"/>
      <c r="Q8" s="1"/>
      <c r="R8" s="1"/>
      <c r="S8" s="1"/>
      <c r="T8" s="1"/>
    </row>
    <row r="9" spans="2:20" ht="20.25">
      <c r="B9" s="16" t="s">
        <v>45</v>
      </c>
      <c r="C9" s="1"/>
      <c r="D9" s="1"/>
      <c r="E9" s="1"/>
      <c r="F9" s="1"/>
      <c r="G9" s="1"/>
      <c r="H9" s="1"/>
      <c r="I9" s="1"/>
      <c r="J9" s="1"/>
      <c r="K9" s="1"/>
      <c r="L9" s="1"/>
      <c r="M9" s="1"/>
      <c r="N9" s="1"/>
      <c r="O9" s="1"/>
      <c r="P9" s="1"/>
      <c r="Q9" s="1"/>
      <c r="R9" s="1"/>
      <c r="S9" s="1"/>
      <c r="T9" s="1"/>
    </row>
    <row r="10" spans="2:20" ht="20.25">
      <c r="B10" s="17" t="s">
        <v>46</v>
      </c>
      <c r="C10" s="1"/>
      <c r="D10" s="1"/>
      <c r="E10" s="1"/>
      <c r="F10" s="49" t="s">
        <v>33</v>
      </c>
      <c r="G10" s="50"/>
      <c r="H10" s="50"/>
      <c r="I10" s="50"/>
      <c r="J10" s="50"/>
      <c r="K10" s="50"/>
      <c r="L10" s="50"/>
      <c r="M10" s="51"/>
      <c r="N10" s="49" t="s">
        <v>32</v>
      </c>
      <c r="O10" s="50"/>
      <c r="P10" s="50"/>
      <c r="Q10" s="50"/>
      <c r="R10" s="50"/>
      <c r="S10" s="51"/>
    </row>
    <row r="11" spans="2:20" ht="15.75">
      <c r="B11" s="3" t="s">
        <v>213</v>
      </c>
      <c r="C11" s="1"/>
      <c r="D11" s="1"/>
      <c r="E11" s="1"/>
      <c r="F11" s="49" t="s">
        <v>8</v>
      </c>
      <c r="G11" s="51"/>
      <c r="H11" s="49" t="s">
        <v>9</v>
      </c>
      <c r="I11" s="51"/>
      <c r="J11" s="49" t="s">
        <v>10</v>
      </c>
      <c r="K11" s="51"/>
      <c r="L11" s="52" t="s">
        <v>11</v>
      </c>
      <c r="M11" s="52"/>
      <c r="N11" s="49" t="s">
        <v>40</v>
      </c>
      <c r="O11" s="51"/>
      <c r="P11" s="49" t="s">
        <v>41</v>
      </c>
      <c r="Q11" s="51"/>
      <c r="R11" s="49" t="s">
        <v>42</v>
      </c>
      <c r="S11" s="51"/>
    </row>
    <row r="12" spans="2:20" ht="30" customHeight="1">
      <c r="C12" s="12" t="s">
        <v>12</v>
      </c>
      <c r="D12" s="12" t="s">
        <v>13</v>
      </c>
      <c r="E12" s="12" t="s">
        <v>14</v>
      </c>
      <c r="F12" s="12" t="s">
        <v>14</v>
      </c>
      <c r="G12" s="12" t="s">
        <v>15</v>
      </c>
      <c r="H12" s="12" t="s">
        <v>14</v>
      </c>
      <c r="I12" s="12" t="s">
        <v>16</v>
      </c>
      <c r="J12" s="12" t="s">
        <v>14</v>
      </c>
      <c r="K12" s="12" t="s">
        <v>16</v>
      </c>
      <c r="L12" s="12" t="s">
        <v>14</v>
      </c>
      <c r="M12" s="12" t="s">
        <v>16</v>
      </c>
      <c r="N12" s="12" t="s">
        <v>14</v>
      </c>
      <c r="O12" s="12" t="s">
        <v>16</v>
      </c>
      <c r="P12" s="12" t="s">
        <v>14</v>
      </c>
      <c r="Q12" s="12" t="s">
        <v>16</v>
      </c>
      <c r="R12" s="12" t="s">
        <v>14</v>
      </c>
      <c r="S12" s="12" t="s">
        <v>16</v>
      </c>
    </row>
    <row r="13" spans="2:20">
      <c r="C13" s="5" t="s">
        <v>31</v>
      </c>
      <c r="D13" s="6">
        <f>COUNTIF($D$29:$D$123, "Residential")</f>
        <v>13</v>
      </c>
      <c r="E13" s="7">
        <f>SUMIF($D$29:$D$123, "Residential", $E$29:$E$123)</f>
        <v>244.52775620000003</v>
      </c>
      <c r="F13" s="7">
        <f>SUMIF($D$29:$D$123, "Residential", $F$29:$F$123)</f>
        <v>237.61584046125949</v>
      </c>
      <c r="G13" s="8">
        <f>COUNTIFS($D$29:$D$123, "Residential", $G$29:$G$123, "=100")</f>
        <v>11</v>
      </c>
      <c r="H13" s="7">
        <f>SUMIF($D$29:$D$123, "Residential", $H$29:$H$123)</f>
        <v>1.5738058099179069</v>
      </c>
      <c r="I13" s="8">
        <f>COUNTIFS($D$29:$D$123, "Residential", $I$29:$I$123, "&gt;0")</f>
        <v>2</v>
      </c>
      <c r="J13" s="7">
        <f>SUMIF($D$29:$D$123, "Residential", $J$29:$J$123)</f>
        <v>1.7396153606009999E-3</v>
      </c>
      <c r="K13" s="8">
        <f>COUNTIFS($D$29:$D$123, "Residential", $K$29:$K$123, "&gt;0")</f>
        <v>1</v>
      </c>
      <c r="L13" s="7">
        <f>SUMIF($D$29:$D$123, "Residential", $L$29:$L$123)</f>
        <v>5.3363703134620097</v>
      </c>
      <c r="M13" s="8">
        <f>COUNTIFS($D$29:$D$123, "Residential", $M$29:$M$123, "&gt;0")</f>
        <v>1</v>
      </c>
      <c r="N13" s="7">
        <f>SUMIF($D$29:$D$123, "Residential", $N$29:$N$123)</f>
        <v>4.9260572357951373</v>
      </c>
      <c r="O13" s="6">
        <f>COUNTIFS($D$29:$D$123, "Residential", $O$29:$O$123, "&gt;0")</f>
        <v>8</v>
      </c>
      <c r="P13" s="7">
        <f>SUMIF($D$29:$D$123, "Residential", $P$29:$P$123)</f>
        <v>2.5166477014507835</v>
      </c>
      <c r="Q13" s="6">
        <f>COUNTIFS($D$29:$D$123, "Residential", $Q$29:$Q$123, "&gt;0")</f>
        <v>9</v>
      </c>
      <c r="R13" s="7">
        <f>SUMIF($D$29:$D$123, "Residential", $R$29:$R$123)</f>
        <v>11.675922214347272</v>
      </c>
      <c r="S13" s="6">
        <f>COUNTIFS($D$29:$D$123, "Residential", $S$29:$S$123, "&gt;0")</f>
        <v>11</v>
      </c>
    </row>
    <row r="14" spans="2:20">
      <c r="C14" s="5" t="s">
        <v>195</v>
      </c>
      <c r="D14" s="6">
        <f>COUNTIF($D$29:$D$123, "Mixed Residential/Commercial")</f>
        <v>46</v>
      </c>
      <c r="E14" s="7">
        <f>SUMIF($D$29:$D$123, "Mixed Residential/Commercial", $E$29:$E$123)</f>
        <v>227.24099890000002</v>
      </c>
      <c r="F14" s="7">
        <f>SUMIF($D$29:$D$123, "Mixed Residential/Commercial", $F$29:$F$123)</f>
        <v>189.7436907805872</v>
      </c>
      <c r="G14" s="8">
        <f>COUNTIFS($D$29:$D$123, "Mixed Residential/Commercial", $G$29:$G$123, "=100")</f>
        <v>35</v>
      </c>
      <c r="H14" s="7">
        <f>SUMIF($D$29:$D$123, "Mixed Residential/Commercial", $H$29:$H$123)</f>
        <v>10.000746205636322</v>
      </c>
      <c r="I14" s="8">
        <f>COUNTIFS($D$29:$D$123, "Mixed Residential/Commercial", $I$29:$I$123, "&gt;0")</f>
        <v>10</v>
      </c>
      <c r="J14" s="7">
        <f>SUMIF($D$29:$D$123, "Mixed Residential/Commercial", $J$29:$J$123)</f>
        <v>27.496561913776475</v>
      </c>
      <c r="K14" s="8">
        <f>COUNTIFS($D$29:$D$123, "Mixed Residential/Commercial", $K$29:$K$123, "&gt;0")</f>
        <v>11</v>
      </c>
      <c r="L14" s="7">
        <f>SUMIF($D$29:$D$123, "Mixed Residential/Commercial", $L$29:$L$123)</f>
        <v>0</v>
      </c>
      <c r="M14" s="8">
        <f>COUNTIFS($D$29:$D$123, "Mixed Residential/Commercial", $M$29:$M$123, "&gt;0")</f>
        <v>0</v>
      </c>
      <c r="N14" s="7">
        <f>SUMIF($D$29:$D$123, "Mixed Residential/Commercial", $N$29:$N$123)</f>
        <v>1.9632867006442294</v>
      </c>
      <c r="O14" s="6">
        <f>COUNTIFS($D$29:$D$123, "Mixed Residential/Commercial", $O$29:$O$123, "&gt;0")</f>
        <v>17</v>
      </c>
      <c r="P14" s="7">
        <f>SUMIF($D$29:$D$123, "Mixed Residential/Commercial", $P$29:$P$123)</f>
        <v>4.2149090304796424</v>
      </c>
      <c r="Q14" s="6">
        <f>COUNTIFS($D$29:$D$123, "Mixed Residential/Commercial", $Q$29:$Q$123, "&gt;0")</f>
        <v>27</v>
      </c>
      <c r="R14" s="7">
        <f>SUMIF($D$29:$D$123, "Mixed Residential/Commercial", $R$29:$R$123)</f>
        <v>16.690015556624029</v>
      </c>
      <c r="S14" s="6">
        <f>COUNTIFS($D$29:$D$123, "Mixed Residential/Commercial", $S$29:$S$123, "&gt;0")</f>
        <v>37</v>
      </c>
    </row>
    <row r="15" spans="2:20">
      <c r="C15" s="5" t="s">
        <v>47</v>
      </c>
      <c r="D15" s="6">
        <f>COUNTIF($D$29:$D$124, "Industrial")</f>
        <v>21</v>
      </c>
      <c r="E15" s="7">
        <f>SUMIF($D$29:$D$123, "Industrial", $E$29:$E$124)</f>
        <v>894.2725855000001</v>
      </c>
      <c r="F15" s="7">
        <f>SUMIF($D$29:$D$123, "Industrial", $F$29:$F$124)</f>
        <v>740.68898411929911</v>
      </c>
      <c r="G15" s="8">
        <f>COUNTIFS($D$29:$D$124, "Industrial", $G$29:$G$124, "=100")</f>
        <v>9</v>
      </c>
      <c r="H15" s="7">
        <f>SUMIF($D$29:$D$124, "Industrial", $H$29:$H$124)</f>
        <v>15.431866753870544</v>
      </c>
      <c r="I15" s="8">
        <f>COUNTIFS($D$29:$D$124, "Industrial", $I$29:$I$124, "&gt;0")</f>
        <v>8</v>
      </c>
      <c r="J15" s="7">
        <f>SUMIF($D$29:$D$124, "Industrial", $J$29:$J$124)</f>
        <v>167.44173462683031</v>
      </c>
      <c r="K15" s="8">
        <f>COUNTIFS($D$29:$D$124, "Industrial", $K$29:$K$124, "&gt;0")</f>
        <v>12</v>
      </c>
      <c r="L15" s="7">
        <f>SUMIF($D$29:$D$124, "Industrial", $L$29:$L$124)</f>
        <v>0</v>
      </c>
      <c r="M15" s="8">
        <f>COUNTIFS($D$29:$D$124, "Industrial", $M$29:$M$124, "&gt;0")</f>
        <v>0</v>
      </c>
      <c r="N15" s="7">
        <f>SUMIF($D$29:$D$124, "Industrial", $N$29:$N$124)</f>
        <v>10.933843253947401</v>
      </c>
      <c r="O15" s="6">
        <f>COUNTIFS($D$29:$D$124, "Industrial", $O$29:$O$124, "&gt;0")</f>
        <v>20</v>
      </c>
      <c r="P15" s="7">
        <f>SUMIF($D$29:$D$124, "Industrial", $P$29:$P$124)</f>
        <v>15.678475575535479</v>
      </c>
      <c r="Q15" s="6">
        <f>COUNTIFS($D$29:$D$124, "Industrial", $Q$29:$Q$124, "&gt;0")</f>
        <v>20</v>
      </c>
      <c r="R15" s="7">
        <f>SUMIF($D$29:$D$124, "Industrial", $R$29:$R$124)</f>
        <v>75.775350568585466</v>
      </c>
      <c r="S15" s="6">
        <f>COUNTIFS($D$29:$D$124, "Industrial", $S$29:$S$124, "&gt;0")</f>
        <v>21</v>
      </c>
    </row>
    <row r="16" spans="2:20">
      <c r="C16" s="5" t="s">
        <v>48</v>
      </c>
      <c r="D16" s="6">
        <f>COUNTIF($D$29:$D$123, "Retail / Commercial")</f>
        <v>14</v>
      </c>
      <c r="E16" s="7">
        <f>SUMIF($D$29:$D$123, "Retail / Commercial", $E$29:$E$124)</f>
        <v>86.768472599999996</v>
      </c>
      <c r="F16" s="7">
        <f>SUMIF($D$29:$D$123, "Retail / Commercial", $F$29:$F$123)</f>
        <v>77.823579993302531</v>
      </c>
      <c r="G16" s="8">
        <f>COUNTIFS($D$29:$D$123, "Retail / Commercial", $G$29:$G$123, "=100")</f>
        <v>9</v>
      </c>
      <c r="H16" s="7">
        <f>SUMIF($D$29:$D$123, "Retail / Commercial", $H$29:$H$123)</f>
        <v>0.90518484397214705</v>
      </c>
      <c r="I16" s="8">
        <f>COUNTIFS($D$29:$D$123, "Retail / Commercial", $I$29:$I$123, "&gt;0")</f>
        <v>5</v>
      </c>
      <c r="J16" s="7">
        <f>SUMIF($D$29:$D$123, "Retail / Commercial", $J$29:$J$123)</f>
        <v>8.0397077627253193</v>
      </c>
      <c r="K16" s="8">
        <f>COUNTIFS($D$29:$D$123, "Retail / Commercial", $K$29:$K$123, "&gt;0")</f>
        <v>5</v>
      </c>
      <c r="L16" s="7">
        <f>SUMIF($D$29:$D$123, "Retail / Commercial", $L$29:$L$123)</f>
        <v>0</v>
      </c>
      <c r="M16" s="8">
        <f>COUNTIFS($D$29:$D$123, "Retail / Commercial", $M$29:$M$123, "&gt;0")</f>
        <v>0</v>
      </c>
      <c r="N16" s="7">
        <f>SUMIF($D$29:$D$123, "Retail / Commercial", $N$29:$N$123)</f>
        <v>1.2803519906272929</v>
      </c>
      <c r="O16" s="6">
        <f>COUNTIFS($D$29:$D$123, "Retail / Commercial", $O$29:$O$123, "&gt;0")</f>
        <v>12</v>
      </c>
      <c r="P16" s="7">
        <f>SUMIF($D$29:$D$123, "Retail / Commercial", $P$29:$P$123)</f>
        <v>2.3173953066163824</v>
      </c>
      <c r="Q16" s="6">
        <f>COUNTIFS($D$29:$D$123, "Retail / Commercial", $Q$29:$Q$123, "&gt;0")</f>
        <v>13</v>
      </c>
      <c r="R16" s="7">
        <f>SUMIF($D$29:$D$123, "Retail / Commercial", $R$29:$R$123)</f>
        <v>10.473188982711299</v>
      </c>
      <c r="S16" s="6">
        <f>COUNTIFS($D$29:$D$123, "Retail / Commercial", $S$29:$S$123, "&gt;0")</f>
        <v>14</v>
      </c>
    </row>
    <row r="17" spans="2:23">
      <c r="C17" s="5" t="s">
        <v>49</v>
      </c>
      <c r="D17" s="6">
        <f>COUNTIF($D$29:$D$123, "Hospital")</f>
        <v>1</v>
      </c>
      <c r="E17" s="7">
        <f>SUMIF($D$29:$D$123, "Hospital", $E$29:$E$123)</f>
        <v>11.774399799999999</v>
      </c>
      <c r="F17" s="7">
        <f>SUMIF($D$29:$D$123, "Hospital", $F$29:$F$123)</f>
        <v>7.8848474252359306</v>
      </c>
      <c r="G17" s="8">
        <f>COUNTIFS($D$29:$D$123, "Hospital", $G$29:$G$123, "=100")</f>
        <v>0</v>
      </c>
      <c r="H17" s="7">
        <f>SUMIF($D$29:$D$123, "Hospital", $H$29:$H$123)</f>
        <v>0.91172425880373897</v>
      </c>
      <c r="I17" s="8">
        <f>COUNTIFS($D$29:$D$123, "Hospital", $I$29:$I$123, "&gt;0")</f>
        <v>1</v>
      </c>
      <c r="J17" s="7">
        <f>SUMIF($D$29:$D$123, "Hospital", $J$29:$J$123)</f>
        <v>2.9778281159603299</v>
      </c>
      <c r="K17" s="8">
        <f>COUNTIFS($D$29:$D$123, "Hospital", $K$29:$K$123, "&gt;0")</f>
        <v>1</v>
      </c>
      <c r="L17" s="7">
        <f>SUMIF($D$29:$D$123, "Hospital", $L$29:$L$123)</f>
        <v>0</v>
      </c>
      <c r="M17" s="8">
        <f>COUNTIFS($D$29:$D$123, "Hospital", $M$29:$M$123, "&gt;0")</f>
        <v>0</v>
      </c>
      <c r="N17" s="7">
        <f>SUMIF($D$29:$D$123, "Hospital", $N$29:$N$123)</f>
        <v>0</v>
      </c>
      <c r="O17" s="6">
        <f>COUNTIFS($D$29:$D$123, "Hospital", $O$29:$O$123, "&gt;0")</f>
        <v>0</v>
      </c>
      <c r="P17" s="7">
        <f>SUMIF($D$29:$D$123, "Hospital", $P$29:$P$123)</f>
        <v>6.4000000000000001E-2</v>
      </c>
      <c r="Q17" s="6">
        <f>COUNTIFS($D$29:$D$123, "Hospital", $Q$29:$Q$123, "&gt;0")</f>
        <v>1</v>
      </c>
      <c r="R17" s="7">
        <f>SUMIF($D$29:$D$123, "Hospital", $R$29:$R$123)</f>
        <v>0.89546943650611199</v>
      </c>
      <c r="S17" s="6">
        <f>COUNTIFS($D$29:$D$123, "Hospital", $S$29:$S$123, "&gt;0")</f>
        <v>1</v>
      </c>
    </row>
    <row r="18" spans="2:23">
      <c r="C18" s="5" t="s">
        <v>50</v>
      </c>
      <c r="D18" s="6">
        <f>COUNTIF($D$29:$D$123, "Nuclear")</f>
        <v>1</v>
      </c>
      <c r="E18" s="7">
        <f>SUMIF($D$29:$D$123, "Nuclear", $E$29:$E$123)</f>
        <v>140.53999329999999</v>
      </c>
      <c r="F18" s="7">
        <f>SUMIF($D$29:$D$123, "Nuclear", $F$29:$F$123)</f>
        <v>58.440583639908894</v>
      </c>
      <c r="G18" s="8">
        <f>COUNTIFS($D$29:$D$123, "Nuclear", $G$29:$G$123, "=100")</f>
        <v>0</v>
      </c>
      <c r="H18" s="7">
        <f>SUMIF($D$29:$D$123, "Nuclear", $H$29:$H$123)</f>
        <v>12.274445263085401</v>
      </c>
      <c r="I18" s="8">
        <f>COUNTIFS($D$29:$D$123, "Nuclear", $I$29:$I$123, "&gt;0")</f>
        <v>1</v>
      </c>
      <c r="J18" s="7">
        <f>SUMIF($D$29:$D$123, "Nuclear", $J$29:$J$123)</f>
        <v>69.824964397005701</v>
      </c>
      <c r="K18" s="8">
        <f>COUNTIFS($D$29:$D$123, "Nuclear", $K$29:$K$123, "&gt;0")</f>
        <v>1</v>
      </c>
      <c r="L18" s="7">
        <f>SUMIF($D$29:$D$123, "Nuclear", $L$29:$L$123)</f>
        <v>0</v>
      </c>
      <c r="M18" s="8">
        <f>COUNTIFS($D$29:$D$123, "Nuclear", $M$29:$M$123, "&gt;0")</f>
        <v>0</v>
      </c>
      <c r="N18" s="7">
        <f>SUMIF($D$29:$D$123, "Nuclear", $N$29:$N$123)</f>
        <v>0.23573893999978901</v>
      </c>
      <c r="O18" s="6">
        <f>COUNTIFS($D$29:$D$123, "Nuclear", $O$29:$O$123, "&gt;0")</f>
        <v>1</v>
      </c>
      <c r="P18" s="7">
        <f>SUMIF($D$29:$D$123, "Nuclear", $P$29:$P$123)</f>
        <v>0.59117811469465398</v>
      </c>
      <c r="Q18" s="6">
        <f>COUNTIFS($D$29:$D$123, "Nuclear", $Q$29:$Q$123, "&gt;0")</f>
        <v>1</v>
      </c>
      <c r="R18" s="7">
        <f>SUMIF($D$29:$D$123, "Nuclear", $R$29:$R$123)</f>
        <v>4.0881207786284701</v>
      </c>
      <c r="S18" s="6">
        <f>COUNTIFS($D$29:$D$123, "Nuclear", $S$29:$S$123, "&gt;0")</f>
        <v>1</v>
      </c>
    </row>
    <row r="19" spans="2:23">
      <c r="C19" s="9" t="s">
        <v>18</v>
      </c>
      <c r="D19" s="10">
        <f>SUM(D13:D18)</f>
        <v>96</v>
      </c>
      <c r="E19" s="32">
        <f t="shared" ref="E19:S19" si="0">SUM(E13:E18)</f>
        <v>1605.1242063000004</v>
      </c>
      <c r="F19" s="32">
        <f t="shared" si="0"/>
        <v>1312.197526419593</v>
      </c>
      <c r="G19" s="41">
        <f t="shared" si="0"/>
        <v>64</v>
      </c>
      <c r="H19" s="32">
        <f t="shared" si="0"/>
        <v>41.097773135286062</v>
      </c>
      <c r="I19" s="41">
        <f t="shared" si="0"/>
        <v>27</v>
      </c>
      <c r="J19" s="32">
        <f t="shared" si="0"/>
        <v>275.78253643165874</v>
      </c>
      <c r="K19" s="41">
        <f t="shared" si="0"/>
        <v>31</v>
      </c>
      <c r="L19" s="32">
        <f t="shared" si="0"/>
        <v>5.3363703134620097</v>
      </c>
      <c r="M19" s="41">
        <f t="shared" si="0"/>
        <v>1</v>
      </c>
      <c r="N19" s="32">
        <f t="shared" si="0"/>
        <v>19.339278121013848</v>
      </c>
      <c r="O19" s="10">
        <f t="shared" si="0"/>
        <v>58</v>
      </c>
      <c r="P19" s="32">
        <f t="shared" si="0"/>
        <v>25.382605728776941</v>
      </c>
      <c r="Q19" s="10">
        <f t="shared" si="0"/>
        <v>71</v>
      </c>
      <c r="R19" s="32">
        <f t="shared" si="0"/>
        <v>119.59806753740266</v>
      </c>
      <c r="S19" s="10">
        <f t="shared" si="0"/>
        <v>85</v>
      </c>
    </row>
    <row r="20" spans="2:23">
      <c r="C20" s="9" t="s">
        <v>43</v>
      </c>
      <c r="D20" s="23"/>
      <c r="E20" s="23"/>
      <c r="F20" s="23"/>
      <c r="G20" s="45">
        <f>G19/$D$19</f>
        <v>0.66666666666666663</v>
      </c>
      <c r="H20" s="42"/>
      <c r="I20" s="45">
        <f>I19/$D$19</f>
        <v>0.28125</v>
      </c>
      <c r="J20" s="42"/>
      <c r="K20" s="45">
        <f>K19/$D$19</f>
        <v>0.32291666666666669</v>
      </c>
      <c r="L20" s="43"/>
      <c r="M20" s="45">
        <f>M19/$D$19</f>
        <v>1.0416666666666666E-2</v>
      </c>
      <c r="N20" s="44"/>
      <c r="O20" s="45">
        <f>O19/$D$19</f>
        <v>0.60416666666666663</v>
      </c>
      <c r="P20" s="43"/>
      <c r="Q20" s="45">
        <f>Q19/$D$19</f>
        <v>0.73958333333333337</v>
      </c>
      <c r="R20" s="43"/>
      <c r="S20" s="45">
        <f>S19/$D$19</f>
        <v>0.88541666666666663</v>
      </c>
    </row>
    <row r="21" spans="2:23" ht="16.5" thickBot="1">
      <c r="B21" s="2" t="s">
        <v>17</v>
      </c>
      <c r="C21" s="22"/>
      <c r="D21" s="23"/>
      <c r="E21" s="23"/>
      <c r="F21" s="23"/>
    </row>
    <row r="22" spans="2:23">
      <c r="B22" s="24" t="s">
        <v>11</v>
      </c>
      <c r="C22" s="53" t="s">
        <v>7</v>
      </c>
    </row>
    <row r="23" spans="2:23" ht="15" customHeight="1">
      <c r="B23" s="30" t="s">
        <v>10</v>
      </c>
      <c r="C23" s="54"/>
    </row>
    <row r="24" spans="2:23" ht="18">
      <c r="B24" s="25" t="s">
        <v>9</v>
      </c>
      <c r="C24" s="54"/>
      <c r="F24" s="28" t="s">
        <v>19</v>
      </c>
    </row>
    <row r="25" spans="2:23" ht="15" customHeight="1">
      <c r="B25" s="26" t="s">
        <v>20</v>
      </c>
      <c r="C25" s="54"/>
    </row>
    <row r="26" spans="2:23" ht="13.5" thickBot="1">
      <c r="B26" s="27" t="s">
        <v>8</v>
      </c>
      <c r="C26" s="55"/>
      <c r="F26" s="52" t="str">
        <f>F10</f>
        <v>Flood Map for Planning</v>
      </c>
      <c r="G26" s="52"/>
      <c r="H26" s="52"/>
      <c r="I26" s="52"/>
      <c r="J26" s="52"/>
      <c r="K26" s="52"/>
      <c r="L26" s="52"/>
      <c r="M26" s="52"/>
      <c r="N26" s="52" t="str">
        <f>N10</f>
        <v>Risk of Flooding from Surface Water</v>
      </c>
      <c r="O26" s="52"/>
      <c r="P26" s="52"/>
      <c r="Q26" s="52"/>
      <c r="R26" s="52"/>
      <c r="S26" s="52"/>
      <c r="T26" s="48"/>
      <c r="U26" s="11"/>
      <c r="V26" s="11"/>
      <c r="W26" s="11"/>
    </row>
    <row r="27" spans="2:23">
      <c r="F27" s="52" t="str">
        <f>F11</f>
        <v>Flood Zone 1</v>
      </c>
      <c r="G27" s="52"/>
      <c r="H27" s="52" t="str">
        <f t="shared" ref="H27" si="1">H11</f>
        <v>Flood Zone 2</v>
      </c>
      <c r="I27" s="52"/>
      <c r="J27" s="52" t="str">
        <f t="shared" ref="J27" si="2">J11</f>
        <v>Flood Zone 3a</v>
      </c>
      <c r="K27" s="52"/>
      <c r="L27" s="52" t="str">
        <f>L11</f>
        <v>Flood Zone 3b</v>
      </c>
      <c r="M27" s="52"/>
      <c r="N27" s="52" t="str">
        <f>N11</f>
        <v>High Risk (1 in 30 year)</v>
      </c>
      <c r="O27" s="52"/>
      <c r="P27" s="52" t="str">
        <f t="shared" ref="P27" si="3">P11</f>
        <v>Medium Risk (1 in 100 year)</v>
      </c>
      <c r="Q27" s="52"/>
      <c r="R27" s="52" t="str">
        <f t="shared" ref="R27" si="4">R11</f>
        <v>Low Risk (1 in 1000 year)</v>
      </c>
      <c r="S27" s="52"/>
      <c r="T27" s="48"/>
      <c r="U27" s="11"/>
      <c r="V27" s="11"/>
      <c r="W27" s="11"/>
    </row>
    <row r="28" spans="2:23" ht="25.5">
      <c r="B28" s="12" t="s">
        <v>21</v>
      </c>
      <c r="C28" s="12" t="s">
        <v>22</v>
      </c>
      <c r="D28" s="12" t="s">
        <v>12</v>
      </c>
      <c r="E28" s="12" t="s">
        <v>14</v>
      </c>
      <c r="F28" s="12" t="s">
        <v>14</v>
      </c>
      <c r="G28" s="12" t="s">
        <v>23</v>
      </c>
      <c r="H28" s="12" t="s">
        <v>14</v>
      </c>
      <c r="I28" s="12" t="s">
        <v>23</v>
      </c>
      <c r="J28" s="12" t="s">
        <v>14</v>
      </c>
      <c r="K28" s="12" t="s">
        <v>23</v>
      </c>
      <c r="L28" s="12" t="s">
        <v>14</v>
      </c>
      <c r="M28" s="12" t="s">
        <v>23</v>
      </c>
      <c r="N28" s="12" t="s">
        <v>14</v>
      </c>
      <c r="O28" s="12" t="s">
        <v>23</v>
      </c>
      <c r="P28" s="12" t="s">
        <v>14</v>
      </c>
      <c r="Q28" s="12" t="s">
        <v>23</v>
      </c>
      <c r="R28" s="12" t="s">
        <v>14</v>
      </c>
      <c r="S28" s="12" t="s">
        <v>23</v>
      </c>
      <c r="T28" s="47" t="s">
        <v>203</v>
      </c>
      <c r="U28" s="12" t="s">
        <v>24</v>
      </c>
      <c r="V28" s="37" t="s">
        <v>204</v>
      </c>
      <c r="W28" s="36" t="s">
        <v>44</v>
      </c>
    </row>
    <row r="29" spans="2:23">
      <c r="B29" s="38" t="str">
        <f>Calculations!A2</f>
        <v>EMP2</v>
      </c>
      <c r="C29" s="29" t="str">
        <f>Calculations!B2</f>
        <v>Queen's Meadow Business Park</v>
      </c>
      <c r="D29" s="13" t="str">
        <f>Calculations!C2</f>
        <v>Industrial</v>
      </c>
      <c r="E29" s="14">
        <f>Calculations!D2</f>
        <v>61.480400099999997</v>
      </c>
      <c r="F29" s="14">
        <f>Calculations!H2</f>
        <v>61.480400099999997</v>
      </c>
      <c r="G29" s="14">
        <f>Calculations!L2</f>
        <v>100</v>
      </c>
      <c r="H29" s="14">
        <f>Calculations!G2</f>
        <v>0</v>
      </c>
      <c r="I29" s="14">
        <f>Calculations!K2</f>
        <v>0</v>
      </c>
      <c r="J29" s="14">
        <f>Calculations!F2</f>
        <v>0</v>
      </c>
      <c r="K29" s="14">
        <f>Calculations!J2</f>
        <v>0</v>
      </c>
      <c r="L29" s="14">
        <f>Calculations!E2</f>
        <v>0</v>
      </c>
      <c r="M29" s="14">
        <f>Calculations!I2</f>
        <v>0</v>
      </c>
      <c r="N29" s="14">
        <f>Calculations!M2</f>
        <v>0.90917934537753597</v>
      </c>
      <c r="O29" s="14">
        <f>Calculations!P2</f>
        <v>1.4788116926674588</v>
      </c>
      <c r="P29" s="14">
        <f>Calculations!N2</f>
        <v>0.80064259750627098</v>
      </c>
      <c r="Q29" s="14">
        <f>Calculations!Q2</f>
        <v>1.3022729133252193</v>
      </c>
      <c r="R29" s="14">
        <f>Calculations!O2</f>
        <v>3.4037812551705202</v>
      </c>
      <c r="S29" s="14">
        <f>Calculations!R2</f>
        <v>5.5363680939521407</v>
      </c>
      <c r="T29" s="14" t="s">
        <v>201</v>
      </c>
      <c r="U29" s="29" t="s">
        <v>183</v>
      </c>
      <c r="V29" s="29" t="s">
        <v>184</v>
      </c>
      <c r="W29" s="13" t="s">
        <v>221</v>
      </c>
    </row>
    <row r="30" spans="2:23" ht="25.5">
      <c r="B30" s="38" t="str">
        <f>Calculations!A3</f>
        <v>EMP3d</v>
      </c>
      <c r="C30" s="29" t="str">
        <f>Calculations!B3</f>
        <v>Sovereign Park</v>
      </c>
      <c r="D30" s="13" t="str">
        <f>Calculations!C3</f>
        <v>Industrial</v>
      </c>
      <c r="E30" s="14">
        <f>Calculations!D3</f>
        <v>20.907499300000001</v>
      </c>
      <c r="F30" s="14">
        <f>Calculations!H3</f>
        <v>15.698918916764631</v>
      </c>
      <c r="G30" s="14">
        <f>Calculations!L3</f>
        <v>75.087501816941966</v>
      </c>
      <c r="H30" s="14">
        <f>Calculations!G3</f>
        <v>0</v>
      </c>
      <c r="I30" s="14">
        <f>Calculations!K3</f>
        <v>0</v>
      </c>
      <c r="J30" s="14">
        <f>Calculations!F3</f>
        <v>5.2085803832353701</v>
      </c>
      <c r="K30" s="14">
        <f>Calculations!J3</f>
        <v>24.912498183058027</v>
      </c>
      <c r="L30" s="14">
        <f>Calculations!E3</f>
        <v>0</v>
      </c>
      <c r="M30" s="14">
        <f>Calculations!I3</f>
        <v>0</v>
      </c>
      <c r="N30" s="14">
        <f>Calculations!M3</f>
        <v>0.65407995934289698</v>
      </c>
      <c r="O30" s="14">
        <f>Calculations!P3</f>
        <v>3.1284466399235842</v>
      </c>
      <c r="P30" s="14">
        <f>Calculations!N3</f>
        <v>0.48963508485512902</v>
      </c>
      <c r="Q30" s="14">
        <f>Calculations!Q3</f>
        <v>2.3419112818295251</v>
      </c>
      <c r="R30" s="14">
        <f>Calculations!O3</f>
        <v>5.1675960535219998</v>
      </c>
      <c r="S30" s="14">
        <f>Calculations!R3</f>
        <v>24.716471249729992</v>
      </c>
      <c r="T30" s="14" t="s">
        <v>201</v>
      </c>
      <c r="U30" s="13" t="s">
        <v>187</v>
      </c>
      <c r="V30" s="13" t="s">
        <v>188</v>
      </c>
      <c r="W30" s="29" t="s">
        <v>216</v>
      </c>
    </row>
    <row r="31" spans="2:23">
      <c r="B31" s="38" t="str">
        <f>Calculations!A4</f>
        <v>EMP4g</v>
      </c>
      <c r="C31" s="29" t="str">
        <f>Calculations!B4</f>
        <v>graythorp yard</v>
      </c>
      <c r="D31" s="13" t="str">
        <f>Calculations!C4</f>
        <v>Industrial</v>
      </c>
      <c r="E31" s="14">
        <f>Calculations!D4</f>
        <v>38.201999999999998</v>
      </c>
      <c r="F31" s="14">
        <f>Calculations!H4</f>
        <v>29.755209000000001</v>
      </c>
      <c r="G31" s="14">
        <f>Calculations!L4</f>
        <v>77.889139312077901</v>
      </c>
      <c r="H31" s="14">
        <f>Calculations!G4</f>
        <v>4.6395840000000002</v>
      </c>
      <c r="I31" s="14">
        <f>Calculations!K4</f>
        <v>12.144871996230565</v>
      </c>
      <c r="J31" s="14">
        <f>Calculations!F4</f>
        <v>3.807207</v>
      </c>
      <c r="K31" s="14">
        <f>Calculations!J4</f>
        <v>9.9659886916915355</v>
      </c>
      <c r="L31" s="14">
        <f>Calculations!E4</f>
        <v>0</v>
      </c>
      <c r="M31" s="14">
        <f>Calculations!I4</f>
        <v>0</v>
      </c>
      <c r="N31" s="14">
        <f>Calculations!M4</f>
        <v>4.36E-2</v>
      </c>
      <c r="O31" s="14">
        <f>Calculations!P4</f>
        <v>0.11413015025391342</v>
      </c>
      <c r="P31" s="14">
        <f>Calculations!N4</f>
        <v>4.6810999999999998E-2</v>
      </c>
      <c r="Q31" s="14">
        <f>Calculations!Q4</f>
        <v>0.12253546934715459</v>
      </c>
      <c r="R31" s="14">
        <f>Calculations!O4</f>
        <v>0.71331699999999998</v>
      </c>
      <c r="S31" s="14">
        <f>Calculations!R4</f>
        <v>1.867224229097953</v>
      </c>
      <c r="T31" s="14" t="s">
        <v>205</v>
      </c>
      <c r="U31" s="13" t="s">
        <v>187</v>
      </c>
      <c r="V31" s="13" t="s">
        <v>194</v>
      </c>
      <c r="W31" s="13" t="s">
        <v>215</v>
      </c>
    </row>
    <row r="32" spans="2:23" ht="25.5">
      <c r="B32" s="38" t="str">
        <f>Calculations!A5</f>
        <v>EMP3i</v>
      </c>
      <c r="C32" s="29" t="str">
        <f>Calculations!B5</f>
        <v>Zinc Works Road</v>
      </c>
      <c r="D32" s="13" t="str">
        <f>Calculations!C5</f>
        <v>Industrial</v>
      </c>
      <c r="E32" s="14">
        <f>Calculations!D5</f>
        <v>2.9636399999999998</v>
      </c>
      <c r="F32" s="14">
        <f>Calculations!H5</f>
        <v>2.7424398577702291E-4</v>
      </c>
      <c r="G32" s="14">
        <f>Calculations!L5</f>
        <v>9.2536200677890337E-3</v>
      </c>
      <c r="H32" s="14">
        <f>Calculations!G5</f>
        <v>3.2911076820530002E-3</v>
      </c>
      <c r="I32" s="14">
        <f>Calculations!K5</f>
        <v>0.11104950945637797</v>
      </c>
      <c r="J32" s="14">
        <f>Calculations!F5</f>
        <v>2.9600746483321698</v>
      </c>
      <c r="K32" s="14">
        <f>Calculations!J5</f>
        <v>99.879696870475826</v>
      </c>
      <c r="L32" s="14">
        <f>Calculations!E5</f>
        <v>0</v>
      </c>
      <c r="M32" s="14">
        <f>Calculations!I5</f>
        <v>0</v>
      </c>
      <c r="N32" s="14">
        <f>Calculations!M5</f>
        <v>1.7999999999999999E-2</v>
      </c>
      <c r="O32" s="14">
        <f>Calculations!P5</f>
        <v>0.60736121796169573</v>
      </c>
      <c r="P32" s="14">
        <f>Calculations!N5</f>
        <v>2.2055740694904E-2</v>
      </c>
      <c r="Q32" s="14">
        <f>Calculations!Q5</f>
        <v>0.74421119619467957</v>
      </c>
      <c r="R32" s="14">
        <f>Calculations!O5</f>
        <v>0.22300501730281599</v>
      </c>
      <c r="S32" s="14">
        <f>Calculations!R5</f>
        <v>7.5246999400337424</v>
      </c>
      <c r="T32" s="14" t="s">
        <v>201</v>
      </c>
      <c r="U32" s="13" t="s">
        <v>187</v>
      </c>
      <c r="V32" s="13" t="s">
        <v>188</v>
      </c>
      <c r="W32" s="29" t="s">
        <v>216</v>
      </c>
    </row>
    <row r="33" spans="2:23">
      <c r="B33" s="38" t="str">
        <f>Calculations!A6</f>
        <v>EMP4e</v>
      </c>
      <c r="C33" s="29" t="str">
        <f>Calculations!B6</f>
        <v>North Graythorp</v>
      </c>
      <c r="D33" s="13" t="str">
        <f>Calculations!C6</f>
        <v>Industrial</v>
      </c>
      <c r="E33" s="14">
        <f>Calculations!D6</f>
        <v>28.057699199999998</v>
      </c>
      <c r="F33" s="14">
        <f>Calculations!H6</f>
        <v>28.057699199999998</v>
      </c>
      <c r="G33" s="14">
        <f>Calculations!L6</f>
        <v>100</v>
      </c>
      <c r="H33" s="14">
        <f>Calculations!G6</f>
        <v>0</v>
      </c>
      <c r="I33" s="14">
        <f>Calculations!K6</f>
        <v>0</v>
      </c>
      <c r="J33" s="14">
        <f>Calculations!F6</f>
        <v>0</v>
      </c>
      <c r="K33" s="14">
        <f>Calculations!J6</f>
        <v>0</v>
      </c>
      <c r="L33" s="14">
        <f>Calculations!E6</f>
        <v>0</v>
      </c>
      <c r="M33" s="14">
        <f>Calculations!I6</f>
        <v>0</v>
      </c>
      <c r="N33" s="14">
        <f>Calculations!M6</f>
        <v>3.7542727800046E-2</v>
      </c>
      <c r="O33" s="14">
        <f>Calculations!P6</f>
        <v>0.13380543975625059</v>
      </c>
      <c r="P33" s="14">
        <f>Calculations!N6</f>
        <v>0.189249069765276</v>
      </c>
      <c r="Q33" s="14">
        <f>Calculations!Q6</f>
        <v>0.67449960317942259</v>
      </c>
      <c r="R33" s="14">
        <f>Calculations!O6</f>
        <v>0.75755702642065004</v>
      </c>
      <c r="S33" s="14">
        <f>Calculations!R6</f>
        <v>2.6999969634739331</v>
      </c>
      <c r="T33" s="14" t="s">
        <v>200</v>
      </c>
      <c r="U33" s="13" t="s">
        <v>183</v>
      </c>
      <c r="V33" s="13" t="s">
        <v>184</v>
      </c>
      <c r="W33" s="13" t="s">
        <v>221</v>
      </c>
    </row>
    <row r="34" spans="2:23">
      <c r="B34" s="38" t="str">
        <f>Calculations!A7</f>
        <v>EMP3g</v>
      </c>
      <c r="C34" s="29" t="str">
        <f>Calculations!B7</f>
        <v>Tofts Farm West</v>
      </c>
      <c r="D34" s="13" t="str">
        <f>Calculations!C7</f>
        <v>Industrial</v>
      </c>
      <c r="E34" s="14">
        <f>Calculations!D7</f>
        <v>34.130001100000001</v>
      </c>
      <c r="F34" s="14">
        <f>Calculations!H7</f>
        <v>34.130001100000001</v>
      </c>
      <c r="G34" s="14">
        <f>Calculations!L7</f>
        <v>100</v>
      </c>
      <c r="H34" s="14">
        <f>Calculations!G7</f>
        <v>0</v>
      </c>
      <c r="I34" s="14">
        <f>Calculations!K7</f>
        <v>0</v>
      </c>
      <c r="J34" s="14">
        <f>Calculations!F7</f>
        <v>0</v>
      </c>
      <c r="K34" s="14">
        <f>Calculations!J7</f>
        <v>0</v>
      </c>
      <c r="L34" s="14">
        <f>Calculations!E7</f>
        <v>0</v>
      </c>
      <c r="M34" s="14">
        <f>Calculations!I7</f>
        <v>0</v>
      </c>
      <c r="N34" s="14">
        <f>Calculations!M7</f>
        <v>0.36219068374984198</v>
      </c>
      <c r="O34" s="14">
        <f>Calculations!P7</f>
        <v>1.0612091183022023</v>
      </c>
      <c r="P34" s="14">
        <f>Calculations!N7</f>
        <v>0.31542447834099402</v>
      </c>
      <c r="Q34" s="14">
        <f>Calculations!Q7</f>
        <v>0.92418537408425105</v>
      </c>
      <c r="R34" s="14">
        <f>Calculations!O7</f>
        <v>1.5253982195979401</v>
      </c>
      <c r="S34" s="14">
        <f>Calculations!R7</f>
        <v>4.4693764149862272</v>
      </c>
      <c r="T34" s="14" t="s">
        <v>201</v>
      </c>
      <c r="U34" s="13" t="s">
        <v>183</v>
      </c>
      <c r="V34" s="13" t="s">
        <v>184</v>
      </c>
      <c r="W34" s="13" t="s">
        <v>221</v>
      </c>
    </row>
    <row r="35" spans="2:23">
      <c r="B35" s="38" t="str">
        <f>Calculations!A8</f>
        <v>EMP3f</v>
      </c>
      <c r="C35" s="29" t="str">
        <f>Calculations!B8</f>
        <v>Tofts Farm East/Hunter House</v>
      </c>
      <c r="D35" s="13" t="str">
        <f>Calculations!C8</f>
        <v>Industrial</v>
      </c>
      <c r="E35" s="14">
        <f>Calculations!D8</f>
        <v>44.219101000000002</v>
      </c>
      <c r="F35" s="14">
        <f>Calculations!H8</f>
        <v>44.219101000000002</v>
      </c>
      <c r="G35" s="14">
        <f>Calculations!L8</f>
        <v>100</v>
      </c>
      <c r="H35" s="14">
        <f>Calculations!G8</f>
        <v>0</v>
      </c>
      <c r="I35" s="14">
        <f>Calculations!K8</f>
        <v>0</v>
      </c>
      <c r="J35" s="14">
        <f>Calculations!F8</f>
        <v>0</v>
      </c>
      <c r="K35" s="14">
        <f>Calculations!J8</f>
        <v>0</v>
      </c>
      <c r="L35" s="14">
        <f>Calculations!E8</f>
        <v>0</v>
      </c>
      <c r="M35" s="14">
        <f>Calculations!I8</f>
        <v>0</v>
      </c>
      <c r="N35" s="14">
        <f>Calculations!M8</f>
        <v>0.540836013764045</v>
      </c>
      <c r="O35" s="14">
        <f>Calculations!P8</f>
        <v>1.2230823366672356</v>
      </c>
      <c r="P35" s="14">
        <f>Calculations!N8</f>
        <v>0.78847614624983797</v>
      </c>
      <c r="Q35" s="14">
        <f>Calculations!Q8</f>
        <v>1.7831121131337291</v>
      </c>
      <c r="R35" s="14">
        <f>Calculations!O8</f>
        <v>4.0768625083767498</v>
      </c>
      <c r="S35" s="14">
        <f>Calculations!R8</f>
        <v>9.2196865521457561</v>
      </c>
      <c r="T35" s="14" t="s">
        <v>201</v>
      </c>
      <c r="U35" s="13" t="s">
        <v>183</v>
      </c>
      <c r="V35" s="13" t="s">
        <v>184</v>
      </c>
      <c r="W35" s="13" t="s">
        <v>221</v>
      </c>
    </row>
    <row r="36" spans="2:23" ht="25.5">
      <c r="B36" s="38" t="str">
        <f>Calculations!A9</f>
        <v>EMP3e</v>
      </c>
      <c r="C36" s="29" t="str">
        <f>Calculations!B9</f>
        <v>brenda road east</v>
      </c>
      <c r="D36" s="13" t="str">
        <f>Calculations!C9</f>
        <v>Industrial</v>
      </c>
      <c r="E36" s="14">
        <f>Calculations!D9</f>
        <v>3.5956700000000001</v>
      </c>
      <c r="F36" s="14">
        <f>Calculations!H9</f>
        <v>3.2718521737435542</v>
      </c>
      <c r="G36" s="14">
        <f>Calculations!L9</f>
        <v>90.994228439861118</v>
      </c>
      <c r="H36" s="14">
        <f>Calculations!G9</f>
        <v>0</v>
      </c>
      <c r="I36" s="14">
        <f>Calculations!K9</f>
        <v>0</v>
      </c>
      <c r="J36" s="14">
        <f>Calculations!F9</f>
        <v>0.32381782625644601</v>
      </c>
      <c r="K36" s="14">
        <f>Calculations!J9</f>
        <v>9.0057715601388892</v>
      </c>
      <c r="L36" s="14">
        <f>Calculations!E9</f>
        <v>0</v>
      </c>
      <c r="M36" s="14">
        <f>Calculations!I9</f>
        <v>0</v>
      </c>
      <c r="N36" s="14">
        <f>Calculations!M9</f>
        <v>7.6758178416189999E-3</v>
      </c>
      <c r="O36" s="14">
        <f>Calculations!P9</f>
        <v>0.21347392395906742</v>
      </c>
      <c r="P36" s="14">
        <f>Calculations!N9</f>
        <v>5.3018267742393002E-2</v>
      </c>
      <c r="Q36" s="14">
        <f>Calculations!Q9</f>
        <v>1.4745031591439983</v>
      </c>
      <c r="R36" s="14">
        <f>Calculations!O9</f>
        <v>0.129821776442826</v>
      </c>
      <c r="S36" s="14">
        <f>Calculations!R9</f>
        <v>3.6105030896279691</v>
      </c>
      <c r="T36" s="14" t="s">
        <v>201</v>
      </c>
      <c r="U36" s="13" t="s">
        <v>187</v>
      </c>
      <c r="V36" s="13" t="s">
        <v>188</v>
      </c>
      <c r="W36" s="29" t="s">
        <v>216</v>
      </c>
    </row>
    <row r="37" spans="2:23">
      <c r="B37" s="38" t="str">
        <f>Calculations!A10</f>
        <v>EMP3c</v>
      </c>
      <c r="C37" s="29" t="str">
        <f>Calculations!B10</f>
        <v>usworth road</v>
      </c>
      <c r="D37" s="13" t="str">
        <f>Calculations!C10</f>
        <v>Industrial</v>
      </c>
      <c r="E37" s="14">
        <f>Calculations!D10</f>
        <v>14.108799899999999</v>
      </c>
      <c r="F37" s="14">
        <f>Calculations!H10</f>
        <v>14.108799899999999</v>
      </c>
      <c r="G37" s="14">
        <f>Calculations!L10</f>
        <v>100</v>
      </c>
      <c r="H37" s="14">
        <f>Calculations!G10</f>
        <v>0</v>
      </c>
      <c r="I37" s="14">
        <f>Calculations!K10</f>
        <v>0</v>
      </c>
      <c r="J37" s="14">
        <f>Calculations!F10</f>
        <v>0</v>
      </c>
      <c r="K37" s="14">
        <f>Calculations!J10</f>
        <v>0</v>
      </c>
      <c r="L37" s="14">
        <f>Calculations!E10</f>
        <v>0</v>
      </c>
      <c r="M37" s="14">
        <f>Calculations!I10</f>
        <v>0</v>
      </c>
      <c r="N37" s="14">
        <f>Calculations!M10</f>
        <v>8.7088439999986E-2</v>
      </c>
      <c r="O37" s="14">
        <f>Calculations!P10</f>
        <v>0.61726327268973458</v>
      </c>
      <c r="P37" s="14">
        <f>Calculations!N10</f>
        <v>0.12376967648226</v>
      </c>
      <c r="Q37" s="14">
        <f>Calculations!Q10</f>
        <v>0.87725162564861392</v>
      </c>
      <c r="R37" s="14">
        <f>Calculations!O10</f>
        <v>0.81558406888283996</v>
      </c>
      <c r="S37" s="14">
        <f>Calculations!R10</f>
        <v>5.780676419422746</v>
      </c>
      <c r="T37" s="14" t="s">
        <v>201</v>
      </c>
      <c r="U37" s="13" t="s">
        <v>183</v>
      </c>
      <c r="V37" s="13" t="s">
        <v>184</v>
      </c>
      <c r="W37" s="13" t="s">
        <v>221</v>
      </c>
    </row>
    <row r="38" spans="2:23" ht="25.5">
      <c r="B38" s="38" t="str">
        <f>Calculations!A11</f>
        <v>EMP4d</v>
      </c>
      <c r="C38" s="29" t="str">
        <f>Calculations!B11</f>
        <v>south works</v>
      </c>
      <c r="D38" s="13" t="str">
        <f>Calculations!C11</f>
        <v>Industrial</v>
      </c>
      <c r="E38" s="14">
        <f>Calculations!D11</f>
        <v>131.3190002</v>
      </c>
      <c r="F38" s="14">
        <f>Calculations!H11</f>
        <v>131.06732944311256</v>
      </c>
      <c r="G38" s="14">
        <f>Calculations!L11</f>
        <v>99.80835160448666</v>
      </c>
      <c r="H38" s="14">
        <f>Calculations!G11</f>
        <v>0</v>
      </c>
      <c r="I38" s="14">
        <f>Calculations!K11</f>
        <v>0</v>
      </c>
      <c r="J38" s="14">
        <f>Calculations!F11</f>
        <v>0.25167075688743801</v>
      </c>
      <c r="K38" s="14">
        <f>Calculations!J11</f>
        <v>0.19164839551332344</v>
      </c>
      <c r="L38" s="14">
        <f>Calculations!E11</f>
        <v>0</v>
      </c>
      <c r="M38" s="14">
        <f>Calculations!I11</f>
        <v>0</v>
      </c>
      <c r="N38" s="14">
        <f>Calculations!M11</f>
        <v>1.8395848917042801</v>
      </c>
      <c r="O38" s="14">
        <f>Calculations!P11</f>
        <v>1.4008520388539174</v>
      </c>
      <c r="P38" s="14">
        <f>Calculations!N11</f>
        <v>2.93506738129232</v>
      </c>
      <c r="Q38" s="14">
        <f>Calculations!Q11</f>
        <v>2.2350668043635622</v>
      </c>
      <c r="R38" s="14">
        <f>Calculations!O11</f>
        <v>14.069467109387601</v>
      </c>
      <c r="S38" s="14">
        <f>Calculations!R11</f>
        <v>10.713961489167353</v>
      </c>
      <c r="T38" s="14" t="s">
        <v>200</v>
      </c>
      <c r="U38" s="13" t="s">
        <v>197</v>
      </c>
      <c r="V38" s="13" t="s">
        <v>188</v>
      </c>
      <c r="W38" s="29" t="s">
        <v>216</v>
      </c>
    </row>
    <row r="39" spans="2:23" ht="25.5">
      <c r="B39" s="38" t="str">
        <f>Calculations!A12</f>
        <v>EMP3a</v>
      </c>
      <c r="C39" s="29" t="str">
        <f>Calculations!B12</f>
        <v>oakesway</v>
      </c>
      <c r="D39" s="13" t="str">
        <f>Calculations!C12</f>
        <v>Industrial</v>
      </c>
      <c r="E39" s="14">
        <f>Calculations!D12</f>
        <v>38.799098999999998</v>
      </c>
      <c r="F39" s="14">
        <f>Calculations!H12</f>
        <v>32.503633474806321</v>
      </c>
      <c r="G39" s="14">
        <f>Calculations!L12</f>
        <v>83.774196598756902</v>
      </c>
      <c r="H39" s="14">
        <f>Calculations!G12</f>
        <v>0.67372982453840702</v>
      </c>
      <c r="I39" s="14">
        <f>Calculations!K12</f>
        <v>1.7364573969576125</v>
      </c>
      <c r="J39" s="14">
        <f>Calculations!F12</f>
        <v>5.62173570065527</v>
      </c>
      <c r="K39" s="14">
        <f>Calculations!J12</f>
        <v>14.489346004285487</v>
      </c>
      <c r="L39" s="14">
        <f>Calculations!E12</f>
        <v>0</v>
      </c>
      <c r="M39" s="14">
        <f>Calculations!I12</f>
        <v>0</v>
      </c>
      <c r="N39" s="14">
        <f>Calculations!M12</f>
        <v>1.2525260665598801</v>
      </c>
      <c r="O39" s="14">
        <f>Calculations!P12</f>
        <v>3.2282349303005211</v>
      </c>
      <c r="P39" s="14">
        <f>Calculations!N12</f>
        <v>1.90851457639081</v>
      </c>
      <c r="Q39" s="14">
        <f>Calculations!Q12</f>
        <v>4.9189662275168047</v>
      </c>
      <c r="R39" s="14">
        <f>Calculations!O12</f>
        <v>8.5701789462594</v>
      </c>
      <c r="S39" s="14">
        <f>Calculations!R12</f>
        <v>22.08860300147537</v>
      </c>
      <c r="T39" s="14" t="s">
        <v>201</v>
      </c>
      <c r="U39" s="13" t="s">
        <v>187</v>
      </c>
      <c r="V39" s="13" t="s">
        <v>188</v>
      </c>
      <c r="W39" s="29" t="s">
        <v>216</v>
      </c>
    </row>
    <row r="40" spans="2:23">
      <c r="B40" s="38" t="str">
        <f>Calculations!A13</f>
        <v>EMP3</v>
      </c>
      <c r="C40" s="29" t="str">
        <f>Calculations!B13</f>
        <v>sandgate</v>
      </c>
      <c r="D40" s="13" t="str">
        <f>Calculations!C13</f>
        <v>Industrial</v>
      </c>
      <c r="E40" s="14">
        <f>Calculations!D13</f>
        <v>14.2305002</v>
      </c>
      <c r="F40" s="14">
        <f>Calculations!H13</f>
        <v>14.2305002</v>
      </c>
      <c r="G40" s="14">
        <f>Calculations!L13</f>
        <v>100</v>
      </c>
      <c r="H40" s="14">
        <f>Calculations!G13</f>
        <v>0</v>
      </c>
      <c r="I40" s="14">
        <f>Calculations!K13</f>
        <v>0</v>
      </c>
      <c r="J40" s="14">
        <f>Calculations!F13</f>
        <v>0</v>
      </c>
      <c r="K40" s="14">
        <f>Calculations!J13</f>
        <v>0</v>
      </c>
      <c r="L40" s="14">
        <f>Calculations!E13</f>
        <v>0</v>
      </c>
      <c r="M40" s="14">
        <f>Calculations!I13</f>
        <v>0</v>
      </c>
      <c r="N40" s="14">
        <f>Calculations!M13</f>
        <v>0.10680000000000001</v>
      </c>
      <c r="O40" s="14">
        <f>Calculations!P13</f>
        <v>0.75050067460032088</v>
      </c>
      <c r="P40" s="14">
        <f>Calculations!N13</f>
        <v>0.104711913375459</v>
      </c>
      <c r="Q40" s="14">
        <f>Calculations!Q13</f>
        <v>0.73582735605779337</v>
      </c>
      <c r="R40" s="14">
        <f>Calculations!O13</f>
        <v>0.80902854124960699</v>
      </c>
      <c r="S40" s="14">
        <f>Calculations!R13</f>
        <v>5.6851729024226927</v>
      </c>
      <c r="T40" s="14" t="s">
        <v>201</v>
      </c>
      <c r="U40" s="13" t="s">
        <v>183</v>
      </c>
      <c r="V40" s="13" t="s">
        <v>184</v>
      </c>
      <c r="W40" s="13" t="s">
        <v>221</v>
      </c>
    </row>
    <row r="41" spans="2:23" ht="25.5">
      <c r="B41" s="38" t="str">
        <f>Calculations!A14</f>
        <v>EMP3b</v>
      </c>
      <c r="C41" s="29" t="str">
        <f>Calculations!B14</f>
        <v>longhill /Sandgate</v>
      </c>
      <c r="D41" s="13" t="str">
        <f>Calculations!C14</f>
        <v>Industrial</v>
      </c>
      <c r="E41" s="14">
        <f>Calculations!D14</f>
        <v>59.583000200000001</v>
      </c>
      <c r="F41" s="14">
        <f>Calculations!H14</f>
        <v>51.249238644508189</v>
      </c>
      <c r="G41" s="14">
        <f>Calculations!L14</f>
        <v>86.013189118509985</v>
      </c>
      <c r="H41" s="14">
        <f>Calculations!G14</f>
        <v>1.5937232775776999</v>
      </c>
      <c r="I41" s="14">
        <f>Calculations!K14</f>
        <v>2.6747952809158813</v>
      </c>
      <c r="J41" s="14">
        <f>Calculations!F14</f>
        <v>6.7400382779141097</v>
      </c>
      <c r="K41" s="14">
        <f>Calculations!J14</f>
        <v>11.312015600574121</v>
      </c>
      <c r="L41" s="14">
        <f>Calculations!E14</f>
        <v>0</v>
      </c>
      <c r="M41" s="14">
        <f>Calculations!I14</f>
        <v>0</v>
      </c>
      <c r="N41" s="14">
        <f>Calculations!M14</f>
        <v>0.89685213229094096</v>
      </c>
      <c r="O41" s="14">
        <f>Calculations!P14</f>
        <v>1.5052147916024896</v>
      </c>
      <c r="P41" s="14">
        <f>Calculations!N14</f>
        <v>2.4123742723445201</v>
      </c>
      <c r="Q41" s="14">
        <f>Calculations!Q14</f>
        <v>4.0487626743315959</v>
      </c>
      <c r="R41" s="14">
        <f>Calculations!O14</f>
        <v>8.85098699956011</v>
      </c>
      <c r="S41" s="14">
        <f>Calculations!R14</f>
        <v>14.854886410302163</v>
      </c>
      <c r="T41" s="14" t="s">
        <v>201</v>
      </c>
      <c r="U41" s="13" t="s">
        <v>187</v>
      </c>
      <c r="V41" s="13" t="s">
        <v>188</v>
      </c>
      <c r="W41" s="29" t="s">
        <v>216</v>
      </c>
    </row>
    <row r="42" spans="2:23">
      <c r="B42" s="38" t="str">
        <f>Calculations!A15</f>
        <v>EMP4b</v>
      </c>
      <c r="C42" s="29" t="str">
        <f>Calculations!B15</f>
        <v>west of seaton channel</v>
      </c>
      <c r="D42" s="13" t="str">
        <f>Calculations!C15</f>
        <v>Industrial</v>
      </c>
      <c r="E42" s="14">
        <f>Calculations!D15</f>
        <v>77.071197499999997</v>
      </c>
      <c r="F42" s="14">
        <f>Calculations!H15</f>
        <v>0.25195915903583455</v>
      </c>
      <c r="G42" s="14">
        <f>Calculations!L15</f>
        <v>0.32691740521591683</v>
      </c>
      <c r="H42" s="14">
        <f>Calculations!G15</f>
        <v>3.5157108716165002E-2</v>
      </c>
      <c r="I42" s="14">
        <f>Calculations!K15</f>
        <v>4.5616403866262749E-2</v>
      </c>
      <c r="J42" s="14">
        <f>Calculations!F15</f>
        <v>76.784081232247999</v>
      </c>
      <c r="K42" s="14">
        <f>Calculations!J15</f>
        <v>99.627466190917829</v>
      </c>
      <c r="L42" s="14">
        <f>Calculations!E15</f>
        <v>0</v>
      </c>
      <c r="M42" s="14">
        <f>Calculations!I15</f>
        <v>0</v>
      </c>
      <c r="N42" s="14">
        <f>Calculations!M15</f>
        <v>1.4800000000000001E-2</v>
      </c>
      <c r="O42" s="14">
        <f>Calculations!P15</f>
        <v>1.9203023282465544E-2</v>
      </c>
      <c r="P42" s="14">
        <f>Calculations!N15</f>
        <v>5.4956725229307002E-2</v>
      </c>
      <c r="Q42" s="14">
        <f>Calculations!Q15</f>
        <v>7.1306437439624573E-2</v>
      </c>
      <c r="R42" s="14">
        <f>Calculations!O15</f>
        <v>2.0608911005430501</v>
      </c>
      <c r="S42" s="14">
        <f>Calculations!R15</f>
        <v>2.674009445023934</v>
      </c>
      <c r="T42" s="14" t="s">
        <v>205</v>
      </c>
      <c r="U42" s="13" t="s">
        <v>197</v>
      </c>
      <c r="V42" s="13" t="s">
        <v>194</v>
      </c>
      <c r="W42" s="29" t="s">
        <v>215</v>
      </c>
    </row>
    <row r="43" spans="2:23">
      <c r="B43" s="38" t="str">
        <f>Calculations!A16</f>
        <v>EMP4c</v>
      </c>
      <c r="C43" s="29" t="str">
        <f>Calculations!B16</f>
        <v>philiphs tank farm</v>
      </c>
      <c r="D43" s="13" t="str">
        <f>Calculations!C16</f>
        <v>Industrial</v>
      </c>
      <c r="E43" s="14">
        <f>Calculations!D16</f>
        <v>150.4250031</v>
      </c>
      <c r="F43" s="14">
        <f>Calculations!H16</f>
        <v>120.67996367871277</v>
      </c>
      <c r="G43" s="14">
        <f>Calculations!L16</f>
        <v>80.226000459834964</v>
      </c>
      <c r="H43" s="14">
        <f>Calculations!G16</f>
        <v>5.1676705171069299</v>
      </c>
      <c r="I43" s="14">
        <f>Calculations!K16</f>
        <v>3.4353800303208568</v>
      </c>
      <c r="J43" s="14">
        <f>Calculations!F16</f>
        <v>24.5773689041803</v>
      </c>
      <c r="K43" s="14">
        <f>Calculations!J16</f>
        <v>16.338619509844172</v>
      </c>
      <c r="L43" s="14">
        <f>Calculations!E16</f>
        <v>0</v>
      </c>
      <c r="M43" s="14">
        <f>Calculations!I16</f>
        <v>0</v>
      </c>
      <c r="N43" s="14">
        <f>Calculations!M16</f>
        <v>2.0876360144055202</v>
      </c>
      <c r="O43" s="14">
        <f>Calculations!P16</f>
        <v>1.3878251430167463</v>
      </c>
      <c r="P43" s="14">
        <f>Calculations!N16</f>
        <v>2.8489059046057399</v>
      </c>
      <c r="Q43" s="14">
        <f>Calculations!Q16</f>
        <v>1.893904501176467</v>
      </c>
      <c r="R43" s="14">
        <f>Calculations!O16</f>
        <v>11.4404128498454</v>
      </c>
      <c r="S43" s="14">
        <f>Calculations!R16</f>
        <v>7.6053931288537227</v>
      </c>
      <c r="T43" s="14" t="s">
        <v>205</v>
      </c>
      <c r="U43" s="13" t="s">
        <v>197</v>
      </c>
      <c r="V43" s="13" t="s">
        <v>194</v>
      </c>
      <c r="W43" s="29" t="s">
        <v>215</v>
      </c>
    </row>
    <row r="44" spans="2:23" ht="25.5">
      <c r="B44" s="38" t="str">
        <f>Calculations!A17</f>
        <v>EMP3h</v>
      </c>
      <c r="C44" s="29" t="str">
        <f>Calculations!B17</f>
        <v>graythorp industrial estate</v>
      </c>
      <c r="D44" s="13" t="str">
        <f>Calculations!C17</f>
        <v>Industrial</v>
      </c>
      <c r="E44" s="14">
        <f>Calculations!D17</f>
        <v>13.1373997</v>
      </c>
      <c r="F44" s="14">
        <f>Calculations!H17</f>
        <v>13.089522523990906</v>
      </c>
      <c r="G44" s="14">
        <f>Calculations!L17</f>
        <v>99.635565811329514</v>
      </c>
      <c r="H44" s="14">
        <f>Calculations!G17</f>
        <v>2.1442705479108998E-2</v>
      </c>
      <c r="I44" s="14">
        <f>Calculations!K17</f>
        <v>0.16321879495764294</v>
      </c>
      <c r="J44" s="14">
        <f>Calculations!F17</f>
        <v>2.6434470529984998E-2</v>
      </c>
      <c r="K44" s="14">
        <f>Calculations!J17</f>
        <v>0.20121539371284408</v>
      </c>
      <c r="L44" s="14">
        <f>Calculations!E17</f>
        <v>0</v>
      </c>
      <c r="M44" s="14">
        <f>Calculations!I17</f>
        <v>0</v>
      </c>
      <c r="N44" s="14">
        <f>Calculations!M17</f>
        <v>3.7999999999999999E-2</v>
      </c>
      <c r="O44" s="14">
        <f>Calculations!P17</f>
        <v>0.28925054324106469</v>
      </c>
      <c r="P44" s="14">
        <f>Calculations!N17</f>
        <v>9.9199999999999997E-2</v>
      </c>
      <c r="Q44" s="14">
        <f>Calculations!Q17</f>
        <v>0.7550961549872004</v>
      </c>
      <c r="R44" s="14">
        <f>Calculations!O17</f>
        <v>0.68011495878001405</v>
      </c>
      <c r="S44" s="14">
        <f>Calculations!R17</f>
        <v>5.1769374024603518</v>
      </c>
      <c r="T44" s="14" t="s">
        <v>201</v>
      </c>
      <c r="U44" s="13" t="s">
        <v>187</v>
      </c>
      <c r="V44" s="13" t="s">
        <v>188</v>
      </c>
      <c r="W44" s="29" t="s">
        <v>216</v>
      </c>
    </row>
    <row r="45" spans="2:23">
      <c r="B45" s="38" t="str">
        <f>Calculations!A18</f>
        <v>EMP3c</v>
      </c>
      <c r="C45" s="29" t="str">
        <f>Calculations!B18</f>
        <v>park view west</v>
      </c>
      <c r="D45" s="13" t="str">
        <f>Calculations!C18</f>
        <v>Industrial</v>
      </c>
      <c r="E45" s="14">
        <f>Calculations!D18</f>
        <v>19.221599600000001</v>
      </c>
      <c r="F45" s="14">
        <f>Calculations!H18</f>
        <v>19.221599600000001</v>
      </c>
      <c r="G45" s="14">
        <f>Calculations!L18</f>
        <v>100</v>
      </c>
      <c r="H45" s="14">
        <f>Calculations!G18</f>
        <v>0</v>
      </c>
      <c r="I45" s="14">
        <f>Calculations!K18</f>
        <v>0</v>
      </c>
      <c r="J45" s="14">
        <f>Calculations!F18</f>
        <v>0</v>
      </c>
      <c r="K45" s="14">
        <f>Calculations!J18</f>
        <v>0</v>
      </c>
      <c r="L45" s="14">
        <f>Calculations!E18</f>
        <v>0</v>
      </c>
      <c r="M45" s="14">
        <f>Calculations!I18</f>
        <v>0</v>
      </c>
      <c r="N45" s="14">
        <f>Calculations!M18</f>
        <v>0.192494650372141</v>
      </c>
      <c r="O45" s="14">
        <f>Calculations!P18</f>
        <v>1.0014496939793762</v>
      </c>
      <c r="P45" s="14">
        <f>Calculations!N18</f>
        <v>0.68432872201178696</v>
      </c>
      <c r="Q45" s="14">
        <f>Calculations!Q18</f>
        <v>3.5602069351802901</v>
      </c>
      <c r="R45" s="14">
        <f>Calculations!O18</f>
        <v>1.7881563593338601</v>
      </c>
      <c r="S45" s="14">
        <f>Calculations!R18</f>
        <v>9.3028488603719541</v>
      </c>
      <c r="T45" s="14" t="s">
        <v>201</v>
      </c>
      <c r="U45" s="13" t="s">
        <v>183</v>
      </c>
      <c r="V45" s="13" t="s">
        <v>184</v>
      </c>
      <c r="W45" s="13" t="s">
        <v>221</v>
      </c>
    </row>
    <row r="46" spans="2:23">
      <c r="B46" s="38" t="str">
        <f>Calculations!A19</f>
        <v>EMP1</v>
      </c>
      <c r="C46" s="29" t="str">
        <f>Calculations!B19</f>
        <v>wynyard park</v>
      </c>
      <c r="D46" s="13" t="str">
        <f>Calculations!C19</f>
        <v>Industrial</v>
      </c>
      <c r="E46" s="14">
        <f>Calculations!D19</f>
        <v>32.742698699999998</v>
      </c>
      <c r="F46" s="14">
        <f>Calculations!H19</f>
        <v>32.742698699999998</v>
      </c>
      <c r="G46" s="14">
        <f>Calculations!L19</f>
        <v>100</v>
      </c>
      <c r="H46" s="14">
        <f>Calculations!G19</f>
        <v>0</v>
      </c>
      <c r="I46" s="14">
        <f>Calculations!K19</f>
        <v>0</v>
      </c>
      <c r="J46" s="14">
        <f>Calculations!F19</f>
        <v>0</v>
      </c>
      <c r="K46" s="14">
        <f>Calculations!J19</f>
        <v>0</v>
      </c>
      <c r="L46" s="14">
        <f>Calculations!E19</f>
        <v>0</v>
      </c>
      <c r="M46" s="14">
        <f>Calculations!I19</f>
        <v>0</v>
      </c>
      <c r="N46" s="14">
        <f>Calculations!M19</f>
        <v>0.99405397053780298</v>
      </c>
      <c r="O46" s="14">
        <f>Calculations!P19</f>
        <v>3.0359561368037236</v>
      </c>
      <c r="P46" s="14">
        <f>Calculations!N19</f>
        <v>0.44630760722907697</v>
      </c>
      <c r="Q46" s="14">
        <f>Calculations!Q19</f>
        <v>1.3630752043938181</v>
      </c>
      <c r="R46" s="14">
        <f>Calculations!O19</f>
        <v>1.1945887623151099</v>
      </c>
      <c r="S46" s="14">
        <f>Calculations!R19</f>
        <v>3.6484126530325058</v>
      </c>
      <c r="T46" s="14" t="s">
        <v>201</v>
      </c>
      <c r="U46" s="13" t="s">
        <v>183</v>
      </c>
      <c r="V46" s="13" t="s">
        <v>184</v>
      </c>
      <c r="W46" s="13" t="s">
        <v>221</v>
      </c>
    </row>
    <row r="47" spans="2:23">
      <c r="B47" s="38" t="str">
        <f>Calculations!A20</f>
        <v>EMP4f</v>
      </c>
      <c r="C47" s="29" t="str">
        <f>Calculations!B20</f>
        <v>graythorp</v>
      </c>
      <c r="D47" s="13" t="str">
        <f>Calculations!C20</f>
        <v>Industrial</v>
      </c>
      <c r="E47" s="14">
        <f>Calculations!D20</f>
        <v>4.0862799000000001</v>
      </c>
      <c r="F47" s="14">
        <f>Calculations!H20</f>
        <v>4.0862799000000001</v>
      </c>
      <c r="G47" s="14">
        <f>Calculations!L20</f>
        <v>100</v>
      </c>
      <c r="H47" s="14">
        <f>Calculations!G20</f>
        <v>0</v>
      </c>
      <c r="I47" s="14">
        <f>Calculations!K20</f>
        <v>0</v>
      </c>
      <c r="J47" s="14">
        <f>Calculations!F20</f>
        <v>0</v>
      </c>
      <c r="K47" s="14">
        <f>Calculations!J20</f>
        <v>0</v>
      </c>
      <c r="L47" s="14">
        <f>Calculations!E20</f>
        <v>0</v>
      </c>
      <c r="M47" s="14">
        <f>Calculations!I20</f>
        <v>0</v>
      </c>
      <c r="N47" s="14">
        <f>Calculations!M20</f>
        <v>3.0796553493000003E-5</v>
      </c>
      <c r="O47" s="14">
        <f>Calculations!P20</f>
        <v>7.5365746465385307E-4</v>
      </c>
      <c r="P47" s="14">
        <f>Calculations!N20</f>
        <v>4.1630272192700002E-4</v>
      </c>
      <c r="Q47" s="14">
        <f>Calculations!Q20</f>
        <v>1.0187817088276308E-2</v>
      </c>
      <c r="R47" s="14">
        <f>Calculations!O20</f>
        <v>0.18506114502378099</v>
      </c>
      <c r="S47" s="14">
        <f>Calculations!R20</f>
        <v>4.5288416249650689</v>
      </c>
      <c r="T47" s="14" t="s">
        <v>201</v>
      </c>
      <c r="U47" s="13" t="s">
        <v>183</v>
      </c>
      <c r="V47" s="13" t="s">
        <v>184</v>
      </c>
      <c r="W47" s="13" t="s">
        <v>221</v>
      </c>
    </row>
    <row r="48" spans="2:23" ht="25.5">
      <c r="B48" s="38" t="str">
        <f>Calculations!A21</f>
        <v>EMP4a</v>
      </c>
      <c r="C48" s="29" t="str">
        <f>Calculations!B21</f>
        <v>the port</v>
      </c>
      <c r="D48" s="13" t="str">
        <f>Calculations!C21</f>
        <v>Industrial</v>
      </c>
      <c r="E48" s="14">
        <f>Calculations!D21</f>
        <v>105.9919968</v>
      </c>
      <c r="F48" s="14">
        <f>Calculations!H21</f>
        <v>90.844003160638621</v>
      </c>
      <c r="G48" s="14">
        <f>Calculations!L21</f>
        <v>85.708360917150515</v>
      </c>
      <c r="H48" s="14">
        <f>Calculations!G21</f>
        <v>3.29726821277018</v>
      </c>
      <c r="I48" s="14">
        <f>Calculations!K21</f>
        <v>3.1108652656029405</v>
      </c>
      <c r="J48" s="14">
        <f>Calculations!F21</f>
        <v>11.8507254265912</v>
      </c>
      <c r="K48" s="14">
        <f>Calculations!J21</f>
        <v>11.18077381724655</v>
      </c>
      <c r="L48" s="14">
        <f>Calculations!E21</f>
        <v>0</v>
      </c>
      <c r="M48" s="14">
        <f>Calculations!I21</f>
        <v>0</v>
      </c>
      <c r="N48" s="14">
        <f>Calculations!M21</f>
        <v>0.85087174364737295</v>
      </c>
      <c r="O48" s="14">
        <f>Calculations!P21</f>
        <v>0.80276980275493115</v>
      </c>
      <c r="P48" s="14">
        <f>Calculations!N21</f>
        <v>1.35461010869747</v>
      </c>
      <c r="Q48" s="14">
        <f>Calculations!Q21</f>
        <v>1.2780305585274812</v>
      </c>
      <c r="R48" s="14">
        <f>Calculations!O21</f>
        <v>8.9040568705711802</v>
      </c>
      <c r="S48" s="14">
        <f>Calculations!R21</f>
        <v>8.4006879192705046</v>
      </c>
      <c r="T48" s="14" t="s">
        <v>202</v>
      </c>
      <c r="U48" s="13" t="s">
        <v>187</v>
      </c>
      <c r="V48" s="13" t="s">
        <v>188</v>
      </c>
      <c r="W48" s="29" t="s">
        <v>216</v>
      </c>
    </row>
    <row r="49" spans="2:23" ht="25.5">
      <c r="B49" s="38" t="str">
        <f>Calculations!A22</f>
        <v>INF3</v>
      </c>
      <c r="C49" s="29" t="str">
        <f>Calculations!B22</f>
        <v>Hospital</v>
      </c>
      <c r="D49" s="13" t="str">
        <f>Calculations!C22</f>
        <v>Hospital</v>
      </c>
      <c r="E49" s="14">
        <f>Calculations!D22</f>
        <v>11.774399799999999</v>
      </c>
      <c r="F49" s="14">
        <f>Calculations!H22</f>
        <v>7.8848474252359306</v>
      </c>
      <c r="G49" s="14">
        <f>Calculations!L22</f>
        <v>66.966024248946695</v>
      </c>
      <c r="H49" s="14">
        <f>Calculations!G22</f>
        <v>0.91172425880373897</v>
      </c>
      <c r="I49" s="14">
        <f>Calculations!K22</f>
        <v>7.7432758721488204</v>
      </c>
      <c r="J49" s="14">
        <f>Calculations!F22</f>
        <v>2.9778281159603299</v>
      </c>
      <c r="K49" s="14">
        <f>Calculations!J22</f>
        <v>25.290699878904487</v>
      </c>
      <c r="L49" s="14">
        <f>Calculations!E22</f>
        <v>0</v>
      </c>
      <c r="M49" s="14">
        <f>Calculations!I22</f>
        <v>0</v>
      </c>
      <c r="N49" s="14">
        <f>Calculations!M22</f>
        <v>0</v>
      </c>
      <c r="O49" s="14">
        <f>Calculations!P22</f>
        <v>0</v>
      </c>
      <c r="P49" s="14">
        <f>Calculations!N22</f>
        <v>6.4000000000000001E-2</v>
      </c>
      <c r="Q49" s="14">
        <f>Calculations!Q22</f>
        <v>0.54355212229161787</v>
      </c>
      <c r="R49" s="14">
        <f>Calculations!O22</f>
        <v>0.89546943650611199</v>
      </c>
      <c r="S49" s="14">
        <f>Calculations!R22</f>
        <v>7.6052236353152542</v>
      </c>
      <c r="T49" s="14" t="s">
        <v>200</v>
      </c>
      <c r="U49" s="13" t="s">
        <v>187</v>
      </c>
      <c r="V49" s="13" t="s">
        <v>188</v>
      </c>
      <c r="W49" s="29" t="s">
        <v>219</v>
      </c>
    </row>
    <row r="50" spans="2:23">
      <c r="B50" s="38" t="str">
        <f>Calculations!A23</f>
        <v>EMP5</v>
      </c>
      <c r="C50" s="29" t="str">
        <f>Calculations!B23</f>
        <v>Nuclear Power Station Reserve</v>
      </c>
      <c r="D50" s="13" t="str">
        <f>Calculations!C23</f>
        <v>Nuclear</v>
      </c>
      <c r="E50" s="14">
        <f>Calculations!D23</f>
        <v>140.53999329999999</v>
      </c>
      <c r="F50" s="14">
        <f>Calculations!H23</f>
        <v>58.440583639908894</v>
      </c>
      <c r="G50" s="14">
        <f>Calculations!L23</f>
        <v>41.582884891107291</v>
      </c>
      <c r="H50" s="14">
        <f>Calculations!G23</f>
        <v>12.274445263085401</v>
      </c>
      <c r="I50" s="14">
        <f>Calculations!K23</f>
        <v>8.7337739065378202</v>
      </c>
      <c r="J50" s="14">
        <f>Calculations!F23</f>
        <v>69.824964397005701</v>
      </c>
      <c r="K50" s="14">
        <f>Calculations!J23</f>
        <v>49.683341202354889</v>
      </c>
      <c r="L50" s="14">
        <f>Calculations!E23</f>
        <v>0</v>
      </c>
      <c r="M50" s="14">
        <f>Calculations!I23</f>
        <v>0</v>
      </c>
      <c r="N50" s="14">
        <f>Calculations!M23</f>
        <v>0.23573893999978901</v>
      </c>
      <c r="O50" s="14">
        <f>Calculations!P23</f>
        <v>0.1677379758348039</v>
      </c>
      <c r="P50" s="14">
        <f>Calculations!N23</f>
        <v>0.59117811469465398</v>
      </c>
      <c r="Q50" s="14">
        <f>Calculations!Q23</f>
        <v>0.42064760415400848</v>
      </c>
      <c r="R50" s="14">
        <f>Calculations!O23</f>
        <v>4.0881207786284701</v>
      </c>
      <c r="S50" s="14">
        <f>Calculations!R23</f>
        <v>2.908866496031397</v>
      </c>
      <c r="T50" s="14" t="s">
        <v>205</v>
      </c>
      <c r="U50" s="13" t="s">
        <v>193</v>
      </c>
      <c r="V50" s="13" t="s">
        <v>194</v>
      </c>
      <c r="W50" s="29" t="s">
        <v>215</v>
      </c>
    </row>
    <row r="51" spans="2:23">
      <c r="B51" s="38" t="str">
        <f>Calculations!A24</f>
        <v>HSG5</v>
      </c>
      <c r="C51" s="29" t="str">
        <f>Calculations!B24</f>
        <v>High Tustall</v>
      </c>
      <c r="D51" s="13" t="str">
        <f>Calculations!C24</f>
        <v>Residential</v>
      </c>
      <c r="E51" s="14">
        <f>Calculations!D24</f>
        <v>76.981796299999999</v>
      </c>
      <c r="F51" s="14">
        <f>Calculations!H24</f>
        <v>76.981796299999999</v>
      </c>
      <c r="G51" s="14">
        <f>Calculations!L24</f>
        <v>100</v>
      </c>
      <c r="H51" s="14">
        <f>Calculations!G24</f>
        <v>0</v>
      </c>
      <c r="I51" s="14">
        <f>Calculations!K24</f>
        <v>0</v>
      </c>
      <c r="J51" s="14">
        <f>Calculations!F24</f>
        <v>0</v>
      </c>
      <c r="K51" s="14">
        <f>Calculations!J24</f>
        <v>0</v>
      </c>
      <c r="L51" s="14">
        <f>Calculations!E24</f>
        <v>0</v>
      </c>
      <c r="M51" s="14">
        <f>Calculations!I24</f>
        <v>0</v>
      </c>
      <c r="N51" s="14">
        <f>Calculations!M24</f>
        <v>1.3836091674828099</v>
      </c>
      <c r="O51" s="14">
        <f>Calculations!P24</f>
        <v>1.7973199301440697</v>
      </c>
      <c r="P51" s="14">
        <f>Calculations!N24</f>
        <v>0.50049808620803504</v>
      </c>
      <c r="Q51" s="14">
        <f>Calculations!Q24</f>
        <v>0.65015121790297203</v>
      </c>
      <c r="R51" s="14">
        <f>Calculations!O24</f>
        <v>2.3708568241721002</v>
      </c>
      <c r="S51" s="14">
        <f>Calculations!R24</f>
        <v>3.0797629285406791</v>
      </c>
      <c r="T51" s="14" t="s">
        <v>200</v>
      </c>
      <c r="U51" s="13" t="s">
        <v>183</v>
      </c>
      <c r="V51" s="13" t="s">
        <v>184</v>
      </c>
      <c r="W51" s="13" t="s">
        <v>221</v>
      </c>
    </row>
    <row r="52" spans="2:23">
      <c r="B52" s="38" t="str">
        <f>Calculations!A25</f>
        <v>HSG6b</v>
      </c>
      <c r="C52" s="29" t="str">
        <f>Calculations!B25</f>
        <v>Wynyard Park North</v>
      </c>
      <c r="D52" s="13" t="str">
        <f>Calculations!C25</f>
        <v>Residential</v>
      </c>
      <c r="E52" s="14">
        <f>Calculations!D25</f>
        <v>25.8332005</v>
      </c>
      <c r="F52" s="14">
        <f>Calculations!H25</f>
        <v>25.8332005</v>
      </c>
      <c r="G52" s="14">
        <f>Calculations!L25</f>
        <v>100</v>
      </c>
      <c r="H52" s="14">
        <f>Calculations!G25</f>
        <v>0</v>
      </c>
      <c r="I52" s="14">
        <f>Calculations!K25</f>
        <v>0</v>
      </c>
      <c r="J52" s="14">
        <f>Calculations!F25</f>
        <v>0</v>
      </c>
      <c r="K52" s="14">
        <f>Calculations!J25</f>
        <v>0</v>
      </c>
      <c r="L52" s="14">
        <f>Calculations!E25</f>
        <v>0</v>
      </c>
      <c r="M52" s="14">
        <f>Calculations!I25</f>
        <v>0</v>
      </c>
      <c r="N52" s="14">
        <f>Calculations!M25</f>
        <v>0.143460091971674</v>
      </c>
      <c r="O52" s="14">
        <f>Calculations!P25</f>
        <v>0.55533224376001722</v>
      </c>
      <c r="P52" s="14">
        <f>Calculations!N25</f>
        <v>0.122784602812075</v>
      </c>
      <c r="Q52" s="14">
        <f>Calculations!Q25</f>
        <v>0.47529768064191269</v>
      </c>
      <c r="R52" s="14">
        <f>Calculations!O25</f>
        <v>0.33815143622231603</v>
      </c>
      <c r="S52" s="14">
        <f>Calculations!R25</f>
        <v>1.3089800321966147</v>
      </c>
      <c r="T52" s="14" t="s">
        <v>200</v>
      </c>
      <c r="U52" s="13" t="s">
        <v>183</v>
      </c>
      <c r="V52" s="13" t="s">
        <v>184</v>
      </c>
      <c r="W52" s="13" t="s">
        <v>221</v>
      </c>
    </row>
    <row r="53" spans="2:23">
      <c r="B53" s="38" t="str">
        <f>Calculations!A26</f>
        <v>HSG8a</v>
      </c>
      <c r="C53" s="29" t="str">
        <f>Calculations!B26</f>
        <v>Nine Acres Hart</v>
      </c>
      <c r="D53" s="13" t="str">
        <f>Calculations!C26</f>
        <v>Residential</v>
      </c>
      <c r="E53" s="14">
        <f>Calculations!D26</f>
        <v>3.06691</v>
      </c>
      <c r="F53" s="14">
        <f>Calculations!H26</f>
        <v>3.06691</v>
      </c>
      <c r="G53" s="14">
        <f>Calculations!L26</f>
        <v>100</v>
      </c>
      <c r="H53" s="14">
        <f>Calculations!G26</f>
        <v>0</v>
      </c>
      <c r="I53" s="14">
        <f>Calculations!K26</f>
        <v>0</v>
      </c>
      <c r="J53" s="14">
        <f>Calculations!F26</f>
        <v>0</v>
      </c>
      <c r="K53" s="14">
        <f>Calculations!J26</f>
        <v>0</v>
      </c>
      <c r="L53" s="14">
        <f>Calculations!E26</f>
        <v>0</v>
      </c>
      <c r="M53" s="14">
        <f>Calculations!I26</f>
        <v>0</v>
      </c>
      <c r="N53" s="14">
        <f>Calculations!M26</f>
        <v>7.9696026893899996E-4</v>
      </c>
      <c r="O53" s="14">
        <f>Calculations!P26</f>
        <v>2.5985772942114377E-2</v>
      </c>
      <c r="P53" s="14">
        <f>Calculations!N26</f>
        <v>5.6818791951929997E-3</v>
      </c>
      <c r="Q53" s="14">
        <f>Calculations!Q26</f>
        <v>0.18526396911526585</v>
      </c>
      <c r="R53" s="14">
        <f>Calculations!O26</f>
        <v>0.17626450930311399</v>
      </c>
      <c r="S53" s="14">
        <f>Calculations!R26</f>
        <v>5.7472997024077657</v>
      </c>
      <c r="T53" s="14" t="s">
        <v>200</v>
      </c>
      <c r="U53" s="13" t="s">
        <v>183</v>
      </c>
      <c r="V53" s="13" t="s">
        <v>184</v>
      </c>
      <c r="W53" s="13" t="s">
        <v>221</v>
      </c>
    </row>
    <row r="54" spans="2:23">
      <c r="B54" s="38" t="str">
        <f>Calculations!A27</f>
        <v>HSG3</v>
      </c>
      <c r="C54" s="29" t="str">
        <f>Calculations!B27</f>
        <v>Carr and Hopps</v>
      </c>
      <c r="D54" s="13" t="str">
        <f>Calculations!C27</f>
        <v>Residential</v>
      </c>
      <c r="E54" s="14">
        <f>Calculations!D27</f>
        <v>1.78701</v>
      </c>
      <c r="F54" s="14">
        <f>Calculations!H27</f>
        <v>1.78701</v>
      </c>
      <c r="G54" s="14">
        <f>Calculations!L27</f>
        <v>100</v>
      </c>
      <c r="H54" s="14">
        <f>Calculations!G27</f>
        <v>0</v>
      </c>
      <c r="I54" s="14">
        <f>Calculations!K27</f>
        <v>0</v>
      </c>
      <c r="J54" s="14">
        <f>Calculations!F27</f>
        <v>0</v>
      </c>
      <c r="K54" s="14">
        <f>Calculations!J27</f>
        <v>0</v>
      </c>
      <c r="L54" s="14">
        <f>Calculations!E27</f>
        <v>0</v>
      </c>
      <c r="M54" s="14">
        <f>Calculations!I27</f>
        <v>0</v>
      </c>
      <c r="N54" s="14">
        <f>Calculations!M27</f>
        <v>5.1670931726928E-2</v>
      </c>
      <c r="O54" s="14">
        <f>Calculations!P27</f>
        <v>2.891474123084258</v>
      </c>
      <c r="P54" s="14">
        <f>Calculations!N27</f>
        <v>0.17092271683919799</v>
      </c>
      <c r="Q54" s="14">
        <f>Calculations!Q27</f>
        <v>9.5647319734751335</v>
      </c>
      <c r="R54" s="14">
        <f>Calculations!O27</f>
        <v>0.41060826440505099</v>
      </c>
      <c r="S54" s="14">
        <f>Calculations!R27</f>
        <v>22.977390412199764</v>
      </c>
      <c r="T54" s="14" t="s">
        <v>200</v>
      </c>
      <c r="U54" s="13" t="s">
        <v>187</v>
      </c>
      <c r="V54" s="13" t="s">
        <v>188</v>
      </c>
      <c r="W54" s="29" t="s">
        <v>214</v>
      </c>
    </row>
    <row r="55" spans="2:23" ht="25.5">
      <c r="B55" s="38" t="str">
        <f>Calculations!A28</f>
        <v>HSG4</v>
      </c>
      <c r="C55" s="29" t="str">
        <f>Calculations!B28</f>
        <v>South West Extension</v>
      </c>
      <c r="D55" s="13" t="str">
        <f>Calculations!C28</f>
        <v>Residential</v>
      </c>
      <c r="E55" s="14">
        <f>Calculations!D28</f>
        <v>96.6128006</v>
      </c>
      <c r="F55" s="14">
        <f>Calculations!H28</f>
        <v>89.745003597345686</v>
      </c>
      <c r="G55" s="14">
        <f>Calculations!L28</f>
        <v>92.891421260947993</v>
      </c>
      <c r="H55" s="14">
        <f>Calculations!G28</f>
        <v>1.5296870738316899</v>
      </c>
      <c r="I55" s="14">
        <f>Calculations!K28</f>
        <v>1.5833171839878222</v>
      </c>
      <c r="J55" s="14">
        <f>Calculations!F28</f>
        <v>1.7396153606009999E-3</v>
      </c>
      <c r="K55" s="14">
        <f>Calculations!J28</f>
        <v>1.8006054578662116E-3</v>
      </c>
      <c r="L55" s="14">
        <f>Calculations!E28</f>
        <v>5.3363703134620097</v>
      </c>
      <c r="M55" s="14">
        <f>Calculations!I28</f>
        <v>5.5234609496063092</v>
      </c>
      <c r="N55" s="14">
        <f>Calculations!M28</f>
        <v>3.0190854041845601</v>
      </c>
      <c r="O55" s="14">
        <f>Calculations!P28</f>
        <v>3.1249331200782517</v>
      </c>
      <c r="P55" s="14">
        <f>Calculations!N28</f>
        <v>1.51749290641469</v>
      </c>
      <c r="Q55" s="14">
        <f>Calculations!Q28</f>
        <v>1.5706954947900456</v>
      </c>
      <c r="R55" s="14">
        <f>Calculations!O28</f>
        <v>7.7451560899734702</v>
      </c>
      <c r="S55" s="14">
        <f>Calculations!R28</f>
        <v>8.0166976237861682</v>
      </c>
      <c r="T55" s="14" t="s">
        <v>200</v>
      </c>
      <c r="U55" s="29" t="s">
        <v>187</v>
      </c>
      <c r="V55" s="29" t="s">
        <v>188</v>
      </c>
      <c r="W55" s="29" t="s">
        <v>216</v>
      </c>
    </row>
    <row r="56" spans="2:23">
      <c r="B56" s="38" t="str">
        <f>Calculations!A29</f>
        <v>HSG8b</v>
      </c>
      <c r="C56" s="29" t="str">
        <f>Calculations!B29</f>
        <v>Glebe Farm</v>
      </c>
      <c r="D56" s="13" t="str">
        <f>Calculations!C29</f>
        <v>Residential</v>
      </c>
      <c r="E56" s="14">
        <f>Calculations!D29</f>
        <v>1.4652499999999999</v>
      </c>
      <c r="F56" s="14">
        <f>Calculations!H29</f>
        <v>1.4652499999999999</v>
      </c>
      <c r="G56" s="14">
        <f>Calculations!L29</f>
        <v>100</v>
      </c>
      <c r="H56" s="14">
        <f>Calculations!G29</f>
        <v>0</v>
      </c>
      <c r="I56" s="14">
        <f>Calculations!K29</f>
        <v>0</v>
      </c>
      <c r="J56" s="14">
        <f>Calculations!F29</f>
        <v>0</v>
      </c>
      <c r="K56" s="14">
        <f>Calculations!J29</f>
        <v>0</v>
      </c>
      <c r="L56" s="14">
        <f>Calculations!E29</f>
        <v>0</v>
      </c>
      <c r="M56" s="14">
        <f>Calculations!I29</f>
        <v>0</v>
      </c>
      <c r="N56" s="14">
        <f>Calculations!M29</f>
        <v>0</v>
      </c>
      <c r="O56" s="14">
        <f>Calculations!P29</f>
        <v>0</v>
      </c>
      <c r="P56" s="14">
        <f>Calculations!N29</f>
        <v>0</v>
      </c>
      <c r="Q56" s="14">
        <f>Calculations!Q29</f>
        <v>0</v>
      </c>
      <c r="R56" s="14">
        <f>Calculations!O29</f>
        <v>5.9737000007179996E-3</v>
      </c>
      <c r="S56" s="14">
        <f>Calculations!R29</f>
        <v>0.40769152026739464</v>
      </c>
      <c r="T56" s="14" t="s">
        <v>200</v>
      </c>
      <c r="U56" s="13" t="s">
        <v>183</v>
      </c>
      <c r="V56" s="13" t="s">
        <v>184</v>
      </c>
      <c r="W56" s="13" t="s">
        <v>221</v>
      </c>
    </row>
    <row r="57" spans="2:23">
      <c r="B57" s="38" t="str">
        <f>Calculations!A30</f>
        <v>HSG7</v>
      </c>
      <c r="C57" s="29" t="str">
        <f>Calculations!B30</f>
        <v>Elwick Village</v>
      </c>
      <c r="D57" s="13" t="str">
        <f>Calculations!C30</f>
        <v>Residential</v>
      </c>
      <c r="E57" s="14">
        <f>Calculations!D30</f>
        <v>2.0731698999999999</v>
      </c>
      <c r="F57" s="14">
        <f>Calculations!H30</f>
        <v>2.0731698999999999</v>
      </c>
      <c r="G57" s="14">
        <f>Calculations!L30</f>
        <v>100</v>
      </c>
      <c r="H57" s="14">
        <f>Calculations!G30</f>
        <v>0</v>
      </c>
      <c r="I57" s="14">
        <f>Calculations!K30</f>
        <v>0</v>
      </c>
      <c r="J57" s="14">
        <f>Calculations!F30</f>
        <v>0</v>
      </c>
      <c r="K57" s="14">
        <f>Calculations!J30</f>
        <v>0</v>
      </c>
      <c r="L57" s="14">
        <f>Calculations!E30</f>
        <v>0</v>
      </c>
      <c r="M57" s="14">
        <f>Calculations!I30</f>
        <v>0</v>
      </c>
      <c r="N57" s="14">
        <f>Calculations!M30</f>
        <v>0</v>
      </c>
      <c r="O57" s="14">
        <f>Calculations!P30</f>
        <v>0</v>
      </c>
      <c r="P57" s="14">
        <f>Calculations!N30</f>
        <v>0</v>
      </c>
      <c r="Q57" s="14">
        <f>Calculations!Q30</f>
        <v>0</v>
      </c>
      <c r="R57" s="14">
        <f>Calculations!O30</f>
        <v>0</v>
      </c>
      <c r="S57" s="14">
        <f>Calculations!R30</f>
        <v>0</v>
      </c>
      <c r="T57" s="14" t="s">
        <v>200</v>
      </c>
      <c r="U57" s="13" t="s">
        <v>183</v>
      </c>
      <c r="V57" s="13" t="s">
        <v>184</v>
      </c>
      <c r="W57" s="13" t="s">
        <v>221</v>
      </c>
    </row>
    <row r="58" spans="2:23">
      <c r="B58" s="38" t="str">
        <f>Calculations!A31</f>
        <v>HSG6a</v>
      </c>
      <c r="C58" s="29" t="str">
        <f>Calculations!B31</f>
        <v>Pentagon Wynyard</v>
      </c>
      <c r="D58" s="13" t="str">
        <f>Calculations!C31</f>
        <v>Residential</v>
      </c>
      <c r="E58" s="14">
        <f>Calculations!D31</f>
        <v>8.8281498000000003</v>
      </c>
      <c r="F58" s="14">
        <f>Calculations!H31</f>
        <v>8.8281498000000003</v>
      </c>
      <c r="G58" s="14">
        <f>Calculations!L31</f>
        <v>100</v>
      </c>
      <c r="H58" s="14">
        <f>Calculations!G31</f>
        <v>0</v>
      </c>
      <c r="I58" s="14">
        <f>Calculations!K31</f>
        <v>0</v>
      </c>
      <c r="J58" s="14">
        <f>Calculations!F31</f>
        <v>0</v>
      </c>
      <c r="K58" s="14">
        <f>Calculations!J31</f>
        <v>0</v>
      </c>
      <c r="L58" s="14">
        <f>Calculations!E31</f>
        <v>0</v>
      </c>
      <c r="M58" s="14">
        <f>Calculations!I31</f>
        <v>0</v>
      </c>
      <c r="N58" s="14">
        <f>Calculations!M31</f>
        <v>2.52E-2</v>
      </c>
      <c r="O58" s="14">
        <f>Calculations!P31</f>
        <v>0.2854505255450015</v>
      </c>
      <c r="P58" s="14">
        <f>Calculations!N31</f>
        <v>2.3999999999999998E-3</v>
      </c>
      <c r="Q58" s="14">
        <f>Calculations!Q31</f>
        <v>2.7185764337619187E-2</v>
      </c>
      <c r="R58" s="14">
        <f>Calculations!O31</f>
        <v>3.1617799999937003E-2</v>
      </c>
      <c r="S58" s="14">
        <f>Calculations!R31</f>
        <v>0.35814752486344309</v>
      </c>
      <c r="T58" s="14" t="s">
        <v>200</v>
      </c>
      <c r="U58" s="13" t="s">
        <v>183</v>
      </c>
      <c r="V58" s="13" t="s">
        <v>184</v>
      </c>
      <c r="W58" s="13" t="s">
        <v>221</v>
      </c>
    </row>
    <row r="59" spans="2:23">
      <c r="B59" s="38" t="str">
        <f>Calculations!A32</f>
        <v>HSG3</v>
      </c>
      <c r="C59" s="29" t="str">
        <f>Calculations!B32</f>
        <v>South of John Howe Gardens</v>
      </c>
      <c r="D59" s="13" t="str">
        <f>Calculations!C32</f>
        <v>Residential</v>
      </c>
      <c r="E59" s="14">
        <f>Calculations!D32</f>
        <v>0.81089900000000004</v>
      </c>
      <c r="F59" s="14">
        <f>Calculations!H32</f>
        <v>0.81089900000000004</v>
      </c>
      <c r="G59" s="14">
        <f>Calculations!L32</f>
        <v>100</v>
      </c>
      <c r="H59" s="14">
        <f>Calculations!G32</f>
        <v>0</v>
      </c>
      <c r="I59" s="14">
        <f>Calculations!K32</f>
        <v>0</v>
      </c>
      <c r="J59" s="14">
        <f>Calculations!F32</f>
        <v>0</v>
      </c>
      <c r="K59" s="14">
        <f>Calculations!J32</f>
        <v>0</v>
      </c>
      <c r="L59" s="14">
        <f>Calculations!E32</f>
        <v>0</v>
      </c>
      <c r="M59" s="14">
        <f>Calculations!I32</f>
        <v>0</v>
      </c>
      <c r="N59" s="14">
        <f>Calculations!M32</f>
        <v>0</v>
      </c>
      <c r="O59" s="14">
        <f>Calculations!P32</f>
        <v>0</v>
      </c>
      <c r="P59" s="14">
        <f>Calculations!N32</f>
        <v>2.0269492981910002E-3</v>
      </c>
      <c r="Q59" s="14">
        <f>Calculations!Q32</f>
        <v>0.24996322577669969</v>
      </c>
      <c r="R59" s="14">
        <f>Calculations!O32</f>
        <v>6.4645163199722994E-2</v>
      </c>
      <c r="S59" s="14">
        <f>Calculations!R32</f>
        <v>7.9720363694767151</v>
      </c>
      <c r="T59" s="14" t="s">
        <v>200</v>
      </c>
      <c r="U59" s="13" t="s">
        <v>183</v>
      </c>
      <c r="V59" s="13" t="s">
        <v>184</v>
      </c>
      <c r="W59" s="13" t="s">
        <v>221</v>
      </c>
    </row>
    <row r="60" spans="2:23">
      <c r="B60" s="38" t="str">
        <f>Calculations!A33</f>
        <v>HSG3</v>
      </c>
      <c r="C60" s="29" t="str">
        <f>Calculations!B33</f>
        <v>Briarfields</v>
      </c>
      <c r="D60" s="13" t="str">
        <f>Calculations!C33</f>
        <v>Residential</v>
      </c>
      <c r="E60" s="14">
        <f>Calculations!D33</f>
        <v>1.7929698999999999</v>
      </c>
      <c r="F60" s="14">
        <f>Calculations!H33</f>
        <v>1.7929698999999999</v>
      </c>
      <c r="G60" s="14">
        <f>Calculations!L33</f>
        <v>100</v>
      </c>
      <c r="H60" s="14">
        <f>Calculations!G33</f>
        <v>0</v>
      </c>
      <c r="I60" s="14">
        <f>Calculations!K33</f>
        <v>0</v>
      </c>
      <c r="J60" s="14">
        <f>Calculations!F33</f>
        <v>0</v>
      </c>
      <c r="K60" s="14">
        <f>Calculations!J33</f>
        <v>0</v>
      </c>
      <c r="L60" s="14">
        <f>Calculations!E33</f>
        <v>0</v>
      </c>
      <c r="M60" s="14">
        <f>Calculations!I33</f>
        <v>0</v>
      </c>
      <c r="N60" s="14">
        <f>Calculations!M33</f>
        <v>0</v>
      </c>
      <c r="O60" s="14">
        <f>Calculations!P33</f>
        <v>0</v>
      </c>
      <c r="P60" s="14">
        <f>Calculations!N33</f>
        <v>0</v>
      </c>
      <c r="Q60" s="14">
        <f>Calculations!Q33</f>
        <v>0</v>
      </c>
      <c r="R60" s="14">
        <f>Calculations!O33</f>
        <v>4.3979109451714002E-2</v>
      </c>
      <c r="S60" s="14">
        <f>Calculations!R33</f>
        <v>2.4528637905027857</v>
      </c>
      <c r="T60" s="14" t="s">
        <v>200</v>
      </c>
      <c r="U60" s="13" t="s">
        <v>183</v>
      </c>
      <c r="V60" s="13" t="s">
        <v>184</v>
      </c>
      <c r="W60" s="13" t="s">
        <v>221</v>
      </c>
    </row>
    <row r="61" spans="2:23">
      <c r="B61" s="38" t="str">
        <f>Calculations!A34</f>
        <v>HSG3</v>
      </c>
      <c r="C61" s="29" t="str">
        <f>Calculations!B34</f>
        <v>Coronation  drive</v>
      </c>
      <c r="D61" s="13" t="str">
        <f>Calculations!C34</f>
        <v>Residential</v>
      </c>
      <c r="E61" s="14">
        <f>Calculations!D34</f>
        <v>3.4138000000000002</v>
      </c>
      <c r="F61" s="14">
        <f>Calculations!H34</f>
        <v>3.3696812639137832</v>
      </c>
      <c r="G61" s="14">
        <f>Calculations!L34</f>
        <v>98.707635594170213</v>
      </c>
      <c r="H61" s="14">
        <f>Calculations!G34</f>
        <v>4.4118736086216997E-2</v>
      </c>
      <c r="I61" s="14">
        <f>Calculations!K34</f>
        <v>1.292364405829779</v>
      </c>
      <c r="J61" s="14">
        <f>Calculations!F34</f>
        <v>0</v>
      </c>
      <c r="K61" s="14">
        <f>Calculations!J34</f>
        <v>0</v>
      </c>
      <c r="L61" s="14">
        <f>Calculations!E34</f>
        <v>0</v>
      </c>
      <c r="M61" s="14">
        <f>Calculations!I34</f>
        <v>0</v>
      </c>
      <c r="N61" s="14">
        <f>Calculations!M34</f>
        <v>1.5264360160285E-2</v>
      </c>
      <c r="O61" s="14">
        <f>Calculations!P34</f>
        <v>0.44713691957012713</v>
      </c>
      <c r="P61" s="14">
        <f>Calculations!N34</f>
        <v>8.501010862524E-3</v>
      </c>
      <c r="Q61" s="14">
        <f>Calculations!Q34</f>
        <v>0.24901900704563826</v>
      </c>
      <c r="R61" s="14">
        <f>Calculations!O34</f>
        <v>0.14673224528915699</v>
      </c>
      <c r="S61" s="14">
        <f>Calculations!R34</f>
        <v>4.2982086029983293</v>
      </c>
      <c r="T61" s="14" t="s">
        <v>200</v>
      </c>
      <c r="U61" s="13" t="s">
        <v>183</v>
      </c>
      <c r="V61" s="13" t="s">
        <v>184</v>
      </c>
      <c r="W61" s="13" t="s">
        <v>221</v>
      </c>
    </row>
    <row r="62" spans="2:23">
      <c r="B62" s="38" t="str">
        <f>Calculations!A35</f>
        <v>HSG5a</v>
      </c>
      <c r="C62" s="29" t="str">
        <f>Calculations!B35</f>
        <v xml:space="preserve"> Quarry Farm</v>
      </c>
      <c r="D62" s="13" t="str">
        <f>Calculations!C35</f>
        <v>Residential</v>
      </c>
      <c r="E62" s="14">
        <f>Calculations!D35</f>
        <v>10.744000399999999</v>
      </c>
      <c r="F62" s="14">
        <f>Calculations!H35</f>
        <v>10.744000399999999</v>
      </c>
      <c r="G62" s="14">
        <f>Calculations!L35</f>
        <v>100</v>
      </c>
      <c r="H62" s="14">
        <f>Calculations!G35</f>
        <v>0</v>
      </c>
      <c r="I62" s="14">
        <f>Calculations!K35</f>
        <v>0</v>
      </c>
      <c r="J62" s="14">
        <f>Calculations!F35</f>
        <v>0</v>
      </c>
      <c r="K62" s="14">
        <f>Calculations!J35</f>
        <v>0</v>
      </c>
      <c r="L62" s="14">
        <f>Calculations!E35</f>
        <v>0</v>
      </c>
      <c r="M62" s="14">
        <f>Calculations!I35</f>
        <v>0</v>
      </c>
      <c r="N62" s="14">
        <f>Calculations!M35</f>
        <v>0</v>
      </c>
      <c r="O62" s="14">
        <f>Calculations!P35</f>
        <v>0</v>
      </c>
      <c r="P62" s="14">
        <f>Calculations!N35</f>
        <v>0</v>
      </c>
      <c r="Q62" s="14">
        <f>Calculations!Q35</f>
        <v>0</v>
      </c>
      <c r="R62" s="14">
        <f>Calculations!O35</f>
        <v>0</v>
      </c>
      <c r="S62" s="14">
        <f>Calculations!R35</f>
        <v>0</v>
      </c>
      <c r="T62" s="14" t="s">
        <v>200</v>
      </c>
      <c r="U62" s="13" t="s">
        <v>183</v>
      </c>
      <c r="V62" s="13" t="s">
        <v>184</v>
      </c>
      <c r="W62" s="13" t="s">
        <v>221</v>
      </c>
    </row>
    <row r="63" spans="2:23">
      <c r="B63" s="38" t="str">
        <f>Calculations!A36</f>
        <v>HSG6c</v>
      </c>
      <c r="C63" s="29" t="str">
        <f>Calculations!B36</f>
        <v xml:space="preserve"> Wynyard Park South</v>
      </c>
      <c r="D63" s="13" t="str">
        <f>Calculations!C36</f>
        <v>Residential</v>
      </c>
      <c r="E63" s="14">
        <f>Calculations!D36</f>
        <v>11.1177998</v>
      </c>
      <c r="F63" s="14">
        <f>Calculations!H36</f>
        <v>11.1177998</v>
      </c>
      <c r="G63" s="14">
        <f>Calculations!L36</f>
        <v>100</v>
      </c>
      <c r="H63" s="14">
        <f>Calculations!G36</f>
        <v>0</v>
      </c>
      <c r="I63" s="14">
        <f>Calculations!K36</f>
        <v>0</v>
      </c>
      <c r="J63" s="14">
        <f>Calculations!F36</f>
        <v>0</v>
      </c>
      <c r="K63" s="14">
        <f>Calculations!J36</f>
        <v>0</v>
      </c>
      <c r="L63" s="14">
        <f>Calculations!E36</f>
        <v>0</v>
      </c>
      <c r="M63" s="14">
        <f>Calculations!I36</f>
        <v>0</v>
      </c>
      <c r="N63" s="14">
        <f>Calculations!M36</f>
        <v>0.28697031999994099</v>
      </c>
      <c r="O63" s="14">
        <f>Calculations!P36</f>
        <v>2.5811790566685775</v>
      </c>
      <c r="P63" s="14">
        <f>Calculations!N36</f>
        <v>0.186339549820877</v>
      </c>
      <c r="Q63" s="14">
        <f>Calculations!Q36</f>
        <v>1.6760469982637842</v>
      </c>
      <c r="R63" s="14">
        <f>Calculations!O36</f>
        <v>0.341937072329973</v>
      </c>
      <c r="S63" s="14">
        <f>Calculations!R36</f>
        <v>3.0755822058423194</v>
      </c>
      <c r="T63" s="14" t="s">
        <v>200</v>
      </c>
      <c r="U63" s="13" t="s">
        <v>183</v>
      </c>
      <c r="V63" s="13" t="s">
        <v>184</v>
      </c>
      <c r="W63" s="13" t="s">
        <v>221</v>
      </c>
    </row>
    <row r="64" spans="2:23" ht="63.75">
      <c r="B64" s="38" t="str">
        <f>Calculations!A37</f>
        <v>RC6</v>
      </c>
      <c r="C64" s="29" t="str">
        <f>Calculations!B37</f>
        <v>East of Stranton</v>
      </c>
      <c r="D64" s="13" t="str">
        <f>Calculations!C37</f>
        <v>Retail / Commercial</v>
      </c>
      <c r="E64" s="14">
        <f>Calculations!D37</f>
        <v>1.1779900000000001</v>
      </c>
      <c r="F64" s="14">
        <f>Calculations!H37</f>
        <v>1.0520999579297921</v>
      </c>
      <c r="G64" s="14">
        <f>Calculations!L37</f>
        <v>89.313148492753925</v>
      </c>
      <c r="H64" s="14">
        <f>Calculations!G37</f>
        <v>5.9710815726149002E-2</v>
      </c>
      <c r="I64" s="14">
        <f>Calculations!K37</f>
        <v>5.0688728873886024</v>
      </c>
      <c r="J64" s="14">
        <f>Calculations!F37</f>
        <v>6.6179226344058997E-2</v>
      </c>
      <c r="K64" s="14">
        <f>Calculations!J37</f>
        <v>5.6179786198574684</v>
      </c>
      <c r="L64" s="14">
        <f>Calculations!E37</f>
        <v>0</v>
      </c>
      <c r="M64" s="14">
        <f>Calculations!I37</f>
        <v>0</v>
      </c>
      <c r="N64" s="14">
        <f>Calculations!M37</f>
        <v>0</v>
      </c>
      <c r="O64" s="14">
        <f>Calculations!P37</f>
        <v>0</v>
      </c>
      <c r="P64" s="14">
        <f>Calculations!N37</f>
        <v>0</v>
      </c>
      <c r="Q64" s="14">
        <f>Calculations!Q37</f>
        <v>0</v>
      </c>
      <c r="R64" s="14">
        <f>Calculations!O37</f>
        <v>7.4480908535458995E-2</v>
      </c>
      <c r="S64" s="14">
        <f>Calculations!R37</f>
        <v>6.3227114436844953</v>
      </c>
      <c r="T64" s="14" t="s">
        <v>200</v>
      </c>
      <c r="U64" s="13" t="s">
        <v>187</v>
      </c>
      <c r="V64" s="13" t="s">
        <v>188</v>
      </c>
      <c r="W64" s="29" t="s">
        <v>220</v>
      </c>
    </row>
    <row r="65" spans="2:23">
      <c r="B65" s="38" t="str">
        <f>Calculations!A38</f>
        <v>RC9</v>
      </c>
      <c r="C65" s="29" t="str">
        <f>Calculations!B38</f>
        <v>Park Road West</v>
      </c>
      <c r="D65" s="13" t="str">
        <f>Calculations!C38</f>
        <v>Mixed Residential/Commercial</v>
      </c>
      <c r="E65" s="14">
        <f>Calculations!D38</f>
        <v>1.6072</v>
      </c>
      <c r="F65" s="14">
        <f>Calculations!H38</f>
        <v>1.6072</v>
      </c>
      <c r="G65" s="14">
        <f>Calculations!L38</f>
        <v>100</v>
      </c>
      <c r="H65" s="14">
        <f>Calculations!G38</f>
        <v>0</v>
      </c>
      <c r="I65" s="14">
        <f>Calculations!K38</f>
        <v>0</v>
      </c>
      <c r="J65" s="14">
        <f>Calculations!F38</f>
        <v>0</v>
      </c>
      <c r="K65" s="14">
        <f>Calculations!J38</f>
        <v>0</v>
      </c>
      <c r="L65" s="14">
        <f>Calculations!E38</f>
        <v>0</v>
      </c>
      <c r="M65" s="14">
        <f>Calculations!I38</f>
        <v>0</v>
      </c>
      <c r="N65" s="14">
        <f>Calculations!M38</f>
        <v>0</v>
      </c>
      <c r="O65" s="14">
        <f>Calculations!P38</f>
        <v>0</v>
      </c>
      <c r="P65" s="14">
        <f>Calculations!N38</f>
        <v>0</v>
      </c>
      <c r="Q65" s="14">
        <f>Calculations!Q38</f>
        <v>0</v>
      </c>
      <c r="R65" s="14">
        <f>Calculations!O38</f>
        <v>6.1291441037794998E-2</v>
      </c>
      <c r="S65" s="14">
        <f>Calculations!R38</f>
        <v>3.8135540715402567</v>
      </c>
      <c r="T65" s="14" t="s">
        <v>200</v>
      </c>
      <c r="U65" s="13" t="s">
        <v>183</v>
      </c>
      <c r="V65" s="13" t="s">
        <v>184</v>
      </c>
      <c r="W65" s="13" t="s">
        <v>221</v>
      </c>
    </row>
    <row r="66" spans="2:23">
      <c r="B66" s="38" t="str">
        <f>Calculations!A39</f>
        <v>RC11</v>
      </c>
      <c r="C66" s="29" t="str">
        <f>Calculations!B39</f>
        <v>York Road South</v>
      </c>
      <c r="D66" s="13" t="str">
        <f>Calculations!C39</f>
        <v>Mixed Residential/Commercial</v>
      </c>
      <c r="E66" s="14">
        <f>Calculations!D39</f>
        <v>3.2836001000000001</v>
      </c>
      <c r="F66" s="14">
        <f>Calculations!H39</f>
        <v>2.7475377032962021</v>
      </c>
      <c r="G66" s="14">
        <f>Calculations!L39</f>
        <v>83.674552918188851</v>
      </c>
      <c r="H66" s="14">
        <f>Calculations!G39</f>
        <v>2.0847942471874999E-2</v>
      </c>
      <c r="I66" s="14">
        <f>Calculations!K39</f>
        <v>0.6349111291559224</v>
      </c>
      <c r="J66" s="14">
        <f>Calculations!F39</f>
        <v>0.51521445423192302</v>
      </c>
      <c r="K66" s="14">
        <f>Calculations!J39</f>
        <v>15.690535952655226</v>
      </c>
      <c r="L66" s="14">
        <f>Calculations!E39</f>
        <v>0</v>
      </c>
      <c r="M66" s="14">
        <f>Calculations!I39</f>
        <v>0</v>
      </c>
      <c r="N66" s="14">
        <f>Calculations!M39</f>
        <v>0</v>
      </c>
      <c r="O66" s="14">
        <f>Calculations!P39</f>
        <v>0</v>
      </c>
      <c r="P66" s="14">
        <f>Calculations!N39</f>
        <v>1.1267360000311999E-2</v>
      </c>
      <c r="Q66" s="14">
        <f>Calculations!Q39</f>
        <v>0.34314044515688735</v>
      </c>
      <c r="R66" s="14">
        <f>Calculations!O39</f>
        <v>0.196908833442416</v>
      </c>
      <c r="S66" s="14">
        <f>Calculations!R39</f>
        <v>5.9967361263759251</v>
      </c>
      <c r="T66" s="14" t="s">
        <v>200</v>
      </c>
      <c r="U66" s="13" t="s">
        <v>196</v>
      </c>
      <c r="V66" s="13" t="s">
        <v>194</v>
      </c>
      <c r="W66" s="29" t="s">
        <v>215</v>
      </c>
    </row>
    <row r="67" spans="2:23">
      <c r="B67" s="38" t="str">
        <f>Calculations!A40</f>
        <v>RC5</v>
      </c>
      <c r="C67" s="29" t="str">
        <f>Calculations!B40</f>
        <v>The Brewery and Stranton</v>
      </c>
      <c r="D67" s="13" t="str">
        <f>Calculations!C40</f>
        <v>Mixed Residential/Commercial</v>
      </c>
      <c r="E67" s="14">
        <f>Calculations!D40</f>
        <v>5.6791200999999996</v>
      </c>
      <c r="F67" s="14">
        <f>Calculations!H40</f>
        <v>4.5068607789162334</v>
      </c>
      <c r="G67" s="14">
        <f>Calculations!L40</f>
        <v>79.358434045376754</v>
      </c>
      <c r="H67" s="14">
        <f>Calculations!G40</f>
        <v>1.6117199999746E-2</v>
      </c>
      <c r="I67" s="14">
        <f>Calculations!K40</f>
        <v>0.28379748475025207</v>
      </c>
      <c r="J67" s="14">
        <f>Calculations!F40</f>
        <v>1.1561421210840199</v>
      </c>
      <c r="K67" s="14">
        <f>Calculations!J40</f>
        <v>20.357768469873001</v>
      </c>
      <c r="L67" s="14">
        <f>Calculations!E40</f>
        <v>0</v>
      </c>
      <c r="M67" s="14">
        <f>Calculations!I40</f>
        <v>0</v>
      </c>
      <c r="N67" s="14">
        <f>Calculations!M40</f>
        <v>0.13567563300959001</v>
      </c>
      <c r="O67" s="14">
        <f>Calculations!P40</f>
        <v>2.3890255993985763</v>
      </c>
      <c r="P67" s="14">
        <f>Calculations!N40</f>
        <v>0.112739534535949</v>
      </c>
      <c r="Q67" s="14">
        <f>Calculations!Q40</f>
        <v>1.9851584849552486</v>
      </c>
      <c r="R67" s="14">
        <f>Calculations!O40</f>
        <v>0.36732815667589402</v>
      </c>
      <c r="S67" s="14">
        <f>Calculations!R40</f>
        <v>6.4680469898126303</v>
      </c>
      <c r="T67" s="14" t="s">
        <v>200</v>
      </c>
      <c r="U67" s="13" t="s">
        <v>197</v>
      </c>
      <c r="V67" s="13" t="s">
        <v>194</v>
      </c>
      <c r="W67" s="29" t="s">
        <v>215</v>
      </c>
    </row>
    <row r="68" spans="2:23">
      <c r="B68" s="38" t="str">
        <f>Calculations!A41</f>
        <v>RC10</v>
      </c>
      <c r="C68" s="29" t="str">
        <f>Calculations!B41</f>
        <v>West Victoria Road</v>
      </c>
      <c r="D68" s="13" t="str">
        <f>Calculations!C41</f>
        <v>Mixed Residential/Commercial</v>
      </c>
      <c r="E68" s="14">
        <f>Calculations!D41</f>
        <v>1.3604700999999999</v>
      </c>
      <c r="F68" s="14">
        <f>Calculations!H41</f>
        <v>1.3604700999999999</v>
      </c>
      <c r="G68" s="14">
        <f>Calculations!L41</f>
        <v>100</v>
      </c>
      <c r="H68" s="14">
        <f>Calculations!G41</f>
        <v>0</v>
      </c>
      <c r="I68" s="14">
        <f>Calculations!K41</f>
        <v>0</v>
      </c>
      <c r="J68" s="14">
        <f>Calculations!F41</f>
        <v>0</v>
      </c>
      <c r="K68" s="14">
        <f>Calculations!J41</f>
        <v>0</v>
      </c>
      <c r="L68" s="14">
        <f>Calculations!E41</f>
        <v>0</v>
      </c>
      <c r="M68" s="14">
        <f>Calculations!I41</f>
        <v>0</v>
      </c>
      <c r="N68" s="14">
        <f>Calculations!M41</f>
        <v>0</v>
      </c>
      <c r="O68" s="14">
        <f>Calculations!P41</f>
        <v>0</v>
      </c>
      <c r="P68" s="14">
        <f>Calculations!N41</f>
        <v>1.6002820000052001E-2</v>
      </c>
      <c r="Q68" s="14">
        <f>Calculations!Q41</f>
        <v>1.1762713491499741</v>
      </c>
      <c r="R68" s="14">
        <f>Calculations!O41</f>
        <v>0.14888584100636701</v>
      </c>
      <c r="S68" s="14">
        <f>Calculations!R41</f>
        <v>10.943705488740035</v>
      </c>
      <c r="T68" s="14" t="s">
        <v>200</v>
      </c>
      <c r="U68" s="13" t="s">
        <v>183</v>
      </c>
      <c r="V68" s="13" t="s">
        <v>184</v>
      </c>
      <c r="W68" s="13" t="s">
        <v>221</v>
      </c>
    </row>
    <row r="69" spans="2:23">
      <c r="B69" s="38" t="str">
        <f>Calculations!A42</f>
        <v>RC4</v>
      </c>
      <c r="C69" s="29" t="str">
        <f>Calculations!B42</f>
        <v>Avenue Road/Raby Road</v>
      </c>
      <c r="D69" s="13" t="str">
        <f>Calculations!C42</f>
        <v>Mixed Residential/Commercial</v>
      </c>
      <c r="E69" s="14">
        <f>Calculations!D42</f>
        <v>2.9132199000000001</v>
      </c>
      <c r="F69" s="14">
        <f>Calculations!H42</f>
        <v>2.9132199000000001</v>
      </c>
      <c r="G69" s="14">
        <f>Calculations!L42</f>
        <v>100</v>
      </c>
      <c r="H69" s="14">
        <f>Calculations!G42</f>
        <v>0</v>
      </c>
      <c r="I69" s="14">
        <f>Calculations!K42</f>
        <v>0</v>
      </c>
      <c r="J69" s="14">
        <f>Calculations!F42</f>
        <v>0</v>
      </c>
      <c r="K69" s="14">
        <f>Calculations!J42</f>
        <v>0</v>
      </c>
      <c r="L69" s="14">
        <f>Calculations!E42</f>
        <v>0</v>
      </c>
      <c r="M69" s="14">
        <f>Calculations!I42</f>
        <v>0</v>
      </c>
      <c r="N69" s="14">
        <f>Calculations!M42</f>
        <v>0</v>
      </c>
      <c r="O69" s="14">
        <f>Calculations!P42</f>
        <v>0</v>
      </c>
      <c r="P69" s="14">
        <f>Calculations!N42</f>
        <v>3.392697042555E-3</v>
      </c>
      <c r="Q69" s="14">
        <f>Calculations!Q42</f>
        <v>0.11645866632158458</v>
      </c>
      <c r="R69" s="14">
        <f>Calculations!O42</f>
        <v>8.1943191222064005E-2</v>
      </c>
      <c r="S69" s="14">
        <f>Calculations!R42</f>
        <v>2.8128048700362096</v>
      </c>
      <c r="T69" s="14" t="s">
        <v>200</v>
      </c>
      <c r="U69" s="13" t="s">
        <v>183</v>
      </c>
      <c r="V69" s="13" t="s">
        <v>184</v>
      </c>
      <c r="W69" s="13" t="s">
        <v>221</v>
      </c>
    </row>
    <row r="70" spans="2:23" ht="38.25">
      <c r="B70" s="38" t="str">
        <f>Calculations!A43</f>
        <v>RC7</v>
      </c>
      <c r="C70" s="29" t="str">
        <f>Calculations!B43</f>
        <v>Lynn Strret</v>
      </c>
      <c r="D70" s="13" t="str">
        <f>Calculations!C43</f>
        <v>Mixed Residential/Commercial</v>
      </c>
      <c r="E70" s="14">
        <f>Calculations!D43</f>
        <v>8.3085603999999993</v>
      </c>
      <c r="F70" s="14">
        <f>Calculations!H43</f>
        <v>2.6879274187898474</v>
      </c>
      <c r="G70" s="14">
        <f>Calculations!L43</f>
        <v>32.35130142148148</v>
      </c>
      <c r="H70" s="14">
        <f>Calculations!G43</f>
        <v>0.38224901798452199</v>
      </c>
      <c r="I70" s="14">
        <f>Calculations!K43</f>
        <v>4.6006648514527502</v>
      </c>
      <c r="J70" s="14">
        <f>Calculations!F43</f>
        <v>5.2383839632256297</v>
      </c>
      <c r="K70" s="14">
        <f>Calculations!J43</f>
        <v>63.048033727065764</v>
      </c>
      <c r="L70" s="14">
        <f>Calculations!E43</f>
        <v>0</v>
      </c>
      <c r="M70" s="14">
        <f>Calculations!I43</f>
        <v>0</v>
      </c>
      <c r="N70" s="14">
        <f>Calculations!M43</f>
        <v>0.16290662551988</v>
      </c>
      <c r="O70" s="14">
        <f>Calculations!P43</f>
        <v>1.9607082054778107</v>
      </c>
      <c r="P70" s="14">
        <f>Calculations!N43</f>
        <v>0.45754867622557599</v>
      </c>
      <c r="Q70" s="14">
        <f>Calculations!Q43</f>
        <v>5.5069549259770199</v>
      </c>
      <c r="R70" s="14">
        <f>Calculations!O43</f>
        <v>2.1384439187645001</v>
      </c>
      <c r="S70" s="14">
        <f>Calculations!R43</f>
        <v>25.737839238245176</v>
      </c>
      <c r="T70" s="14" t="s">
        <v>200</v>
      </c>
      <c r="U70" s="13" t="s">
        <v>197</v>
      </c>
      <c r="V70" s="13" t="s">
        <v>194</v>
      </c>
      <c r="W70" s="29" t="s">
        <v>218</v>
      </c>
    </row>
    <row r="71" spans="2:23">
      <c r="B71" s="38" t="str">
        <f>Calculations!A44</f>
        <v>RC8</v>
      </c>
      <c r="C71" s="29" t="str">
        <f>Calculations!B44</f>
        <v>Mill house Edge of Town Centre</v>
      </c>
      <c r="D71" s="13" t="str">
        <f>Calculations!C44</f>
        <v>Mixed Residential/Commercial</v>
      </c>
      <c r="E71" s="14">
        <f>Calculations!D44</f>
        <v>5.0985699000000002</v>
      </c>
      <c r="F71" s="14">
        <f>Calculations!H44</f>
        <v>5.0985699000000002</v>
      </c>
      <c r="G71" s="14">
        <f>Calculations!L44</f>
        <v>100</v>
      </c>
      <c r="H71" s="14">
        <f>Calculations!G44</f>
        <v>0</v>
      </c>
      <c r="I71" s="14">
        <f>Calculations!K44</f>
        <v>0</v>
      </c>
      <c r="J71" s="14">
        <f>Calculations!F44</f>
        <v>0</v>
      </c>
      <c r="K71" s="14">
        <f>Calculations!J44</f>
        <v>0</v>
      </c>
      <c r="L71" s="14">
        <f>Calculations!E44</f>
        <v>0</v>
      </c>
      <c r="M71" s="14">
        <f>Calculations!I44</f>
        <v>0</v>
      </c>
      <c r="N71" s="14">
        <f>Calculations!M44</f>
        <v>2.4E-2</v>
      </c>
      <c r="O71" s="14">
        <f>Calculations!P44</f>
        <v>0.47072023078471475</v>
      </c>
      <c r="P71" s="14">
        <f>Calculations!N44</f>
        <v>0.142566999999993</v>
      </c>
      <c r="Q71" s="14">
        <f>Calculations!Q44</f>
        <v>2.7962154642617141</v>
      </c>
      <c r="R71" s="14">
        <f>Calculations!O44</f>
        <v>0.35119007601374302</v>
      </c>
      <c r="S71" s="14">
        <f>Calculations!R44</f>
        <v>6.8880114012704423</v>
      </c>
      <c r="T71" s="14" t="s">
        <v>200</v>
      </c>
      <c r="U71" s="13" t="s">
        <v>183</v>
      </c>
      <c r="V71" s="13" t="s">
        <v>184</v>
      </c>
      <c r="W71" s="13" t="s">
        <v>221</v>
      </c>
    </row>
    <row r="72" spans="2:23" ht="25.5">
      <c r="B72" s="38" t="str">
        <f>Calculations!A45</f>
        <v>RC3</v>
      </c>
      <c r="C72" s="29" t="str">
        <f>Calculations!B45</f>
        <v>Innovation and Skills Quarter</v>
      </c>
      <c r="D72" s="13" t="str">
        <f>Calculations!C45</f>
        <v>Retail / Commercial</v>
      </c>
      <c r="E72" s="14">
        <f>Calculations!D45</f>
        <v>21.196800199999998</v>
      </c>
      <c r="F72" s="14">
        <f>Calculations!H45</f>
        <v>15.057728886808256</v>
      </c>
      <c r="G72" s="14">
        <f>Calculations!L45</f>
        <v>71.03774505931446</v>
      </c>
      <c r="H72" s="14">
        <f>Calculations!G45</f>
        <v>0.56576991110431196</v>
      </c>
      <c r="I72" s="14">
        <f>Calculations!K45</f>
        <v>2.6691288579693837</v>
      </c>
      <c r="J72" s="14">
        <f>Calculations!F45</f>
        <v>5.5733014020874299</v>
      </c>
      <c r="K72" s="14">
        <f>Calculations!J45</f>
        <v>26.293126082716157</v>
      </c>
      <c r="L72" s="14">
        <f>Calculations!E45</f>
        <v>0</v>
      </c>
      <c r="M72" s="14">
        <f>Calculations!I45</f>
        <v>0</v>
      </c>
      <c r="N72" s="14">
        <f>Calculations!M45</f>
        <v>0.14937734116737</v>
      </c>
      <c r="O72" s="14">
        <f>Calculations!P45</f>
        <v>0.70471646549449485</v>
      </c>
      <c r="P72" s="14">
        <f>Calculations!N45</f>
        <v>0.315422686236072</v>
      </c>
      <c r="Q72" s="14">
        <f>Calculations!Q45</f>
        <v>1.4880674595218955</v>
      </c>
      <c r="R72" s="14">
        <f>Calculations!O45</f>
        <v>2.94403012967947</v>
      </c>
      <c r="S72" s="14">
        <f>Calculations!R45</f>
        <v>13.889030900425576</v>
      </c>
      <c r="T72" s="14" t="s">
        <v>201</v>
      </c>
      <c r="U72" s="13" t="s">
        <v>187</v>
      </c>
      <c r="V72" s="13" t="s">
        <v>188</v>
      </c>
      <c r="W72" s="29" t="s">
        <v>216</v>
      </c>
    </row>
    <row r="73" spans="2:23">
      <c r="B73" s="38" t="str">
        <f>Calculations!A46</f>
        <v>RC17</v>
      </c>
      <c r="C73" s="29" t="str">
        <f>Calculations!B46</f>
        <v>Late Night Uses Area</v>
      </c>
      <c r="D73" s="13" t="str">
        <f>Calculations!C46</f>
        <v>Retail / Commercial</v>
      </c>
      <c r="E73" s="14">
        <f>Calculations!D46</f>
        <v>7.5239700999999997</v>
      </c>
      <c r="F73" s="14">
        <f>Calculations!H46</f>
        <v>6.2281782451397891</v>
      </c>
      <c r="G73" s="14">
        <f>Calculations!L46</f>
        <v>82.777817593131971</v>
      </c>
      <c r="H73" s="14">
        <f>Calculations!G46</f>
        <v>0.12837435366127101</v>
      </c>
      <c r="I73" s="14">
        <f>Calculations!K46</f>
        <v>1.7062049949038345</v>
      </c>
      <c r="J73" s="14">
        <f>Calculations!F46</f>
        <v>1.1674175011989401</v>
      </c>
      <c r="K73" s="14">
        <f>Calculations!J46</f>
        <v>15.515977411964199</v>
      </c>
      <c r="L73" s="14">
        <f>Calculations!E46</f>
        <v>0</v>
      </c>
      <c r="M73" s="14">
        <f>Calculations!I46</f>
        <v>0</v>
      </c>
      <c r="N73" s="14">
        <f>Calculations!M46</f>
        <v>3.9771131375306003E-2</v>
      </c>
      <c r="O73" s="14">
        <f>Calculations!P46</f>
        <v>0.52859236342932847</v>
      </c>
      <c r="P73" s="14">
        <f>Calculations!N46</f>
        <v>0.10381875905271</v>
      </c>
      <c r="Q73" s="14">
        <f>Calculations!Q46</f>
        <v>1.3798401332390995</v>
      </c>
      <c r="R73" s="14">
        <f>Calculations!O46</f>
        <v>0.67411445730838104</v>
      </c>
      <c r="S73" s="14">
        <f>Calculations!R46</f>
        <v>8.9595578976102139</v>
      </c>
      <c r="T73" s="14" t="s">
        <v>200</v>
      </c>
      <c r="U73" s="13" t="s">
        <v>197</v>
      </c>
      <c r="V73" s="13" t="s">
        <v>194</v>
      </c>
      <c r="W73" s="13" t="s">
        <v>215</v>
      </c>
    </row>
    <row r="74" spans="2:23">
      <c r="B74" s="38" t="str">
        <f>Calculations!A47</f>
        <v>RC16</v>
      </c>
      <c r="C74" s="29" t="str">
        <f>Calculations!B47</f>
        <v>Local Centres 0</v>
      </c>
      <c r="D74" s="13" t="str">
        <f>Calculations!C47</f>
        <v>Mixed Residential/Commercial</v>
      </c>
      <c r="E74" s="14">
        <f>Calculations!D47</f>
        <v>0.50489899999999999</v>
      </c>
      <c r="F74" s="14">
        <f>Calculations!H47</f>
        <v>0.50489899999999999</v>
      </c>
      <c r="G74" s="14">
        <f>Calculations!L47</f>
        <v>100</v>
      </c>
      <c r="H74" s="14">
        <f>Calculations!G47</f>
        <v>0</v>
      </c>
      <c r="I74" s="14">
        <f>Calculations!K47</f>
        <v>0</v>
      </c>
      <c r="J74" s="14">
        <f>Calculations!F47</f>
        <v>0</v>
      </c>
      <c r="K74" s="14">
        <f>Calculations!J47</f>
        <v>0</v>
      </c>
      <c r="L74" s="14">
        <f>Calculations!E47</f>
        <v>0</v>
      </c>
      <c r="M74" s="14">
        <f>Calculations!I47</f>
        <v>0</v>
      </c>
      <c r="N74" s="14">
        <f>Calculations!M47</f>
        <v>0</v>
      </c>
      <c r="O74" s="14">
        <f>Calculations!P47</f>
        <v>0</v>
      </c>
      <c r="P74" s="14">
        <f>Calculations!N47</f>
        <v>0</v>
      </c>
      <c r="Q74" s="14">
        <f>Calculations!Q47</f>
        <v>0</v>
      </c>
      <c r="R74" s="14">
        <f>Calculations!O47</f>
        <v>8.3430889999959998E-2</v>
      </c>
      <c r="S74" s="14">
        <f>Calculations!R47</f>
        <v>16.524273171458052</v>
      </c>
      <c r="T74" s="14" t="s">
        <v>200</v>
      </c>
      <c r="U74" s="13" t="s">
        <v>183</v>
      </c>
      <c r="V74" s="13" t="s">
        <v>184</v>
      </c>
      <c r="W74" s="13" t="s">
        <v>221</v>
      </c>
    </row>
    <row r="75" spans="2:23">
      <c r="B75" s="38" t="str">
        <f>Calculations!A48</f>
        <v>RC16</v>
      </c>
      <c r="C75" s="29" t="str">
        <f>Calculations!B48</f>
        <v>Local Centres 1</v>
      </c>
      <c r="D75" s="13" t="str">
        <f>Calculations!C48</f>
        <v>Mixed Residential/Commercial</v>
      </c>
      <c r="E75" s="14">
        <f>Calculations!D48</f>
        <v>0.24829000000000001</v>
      </c>
      <c r="F75" s="14">
        <f>Calculations!H48</f>
        <v>0.24829000000000001</v>
      </c>
      <c r="G75" s="14">
        <f>Calculations!L48</f>
        <v>100</v>
      </c>
      <c r="H75" s="14">
        <f>Calculations!G48</f>
        <v>0</v>
      </c>
      <c r="I75" s="14">
        <f>Calculations!K48</f>
        <v>0</v>
      </c>
      <c r="J75" s="14">
        <f>Calculations!F48</f>
        <v>0</v>
      </c>
      <c r="K75" s="14">
        <f>Calculations!J48</f>
        <v>0</v>
      </c>
      <c r="L75" s="14">
        <f>Calculations!E48</f>
        <v>0</v>
      </c>
      <c r="M75" s="14">
        <f>Calculations!I48</f>
        <v>0</v>
      </c>
      <c r="N75" s="14">
        <f>Calculations!M48</f>
        <v>0</v>
      </c>
      <c r="O75" s="14">
        <f>Calculations!P48</f>
        <v>0</v>
      </c>
      <c r="P75" s="14">
        <f>Calculations!N48</f>
        <v>0</v>
      </c>
      <c r="Q75" s="14">
        <f>Calculations!Q48</f>
        <v>0</v>
      </c>
      <c r="R75" s="14">
        <f>Calculations!O48</f>
        <v>0</v>
      </c>
      <c r="S75" s="14">
        <f>Calculations!R48</f>
        <v>0</v>
      </c>
      <c r="T75" s="14" t="s">
        <v>200</v>
      </c>
      <c r="U75" s="13" t="s">
        <v>198</v>
      </c>
      <c r="V75" s="13" t="s">
        <v>199</v>
      </c>
      <c r="W75" s="13" t="s">
        <v>221</v>
      </c>
    </row>
    <row r="76" spans="2:23">
      <c r="B76" s="38" t="str">
        <f>Calculations!A49</f>
        <v>RC16</v>
      </c>
      <c r="C76" s="29" t="str">
        <f>Calculations!B49</f>
        <v>Local Centres 2</v>
      </c>
      <c r="D76" s="13" t="str">
        <f>Calculations!C49</f>
        <v>Mixed Residential/Commercial</v>
      </c>
      <c r="E76" s="14">
        <f>Calculations!D49</f>
        <v>0.86247799999999997</v>
      </c>
      <c r="F76" s="14">
        <f>Calculations!H49</f>
        <v>0.86247799999999997</v>
      </c>
      <c r="G76" s="14">
        <f>Calculations!L49</f>
        <v>100</v>
      </c>
      <c r="H76" s="14">
        <f>Calculations!G49</f>
        <v>0</v>
      </c>
      <c r="I76" s="14">
        <f>Calculations!K49</f>
        <v>0</v>
      </c>
      <c r="J76" s="14">
        <f>Calculations!F49</f>
        <v>0</v>
      </c>
      <c r="K76" s="14">
        <f>Calculations!J49</f>
        <v>0</v>
      </c>
      <c r="L76" s="14">
        <f>Calculations!E49</f>
        <v>0</v>
      </c>
      <c r="M76" s="14">
        <f>Calculations!I49</f>
        <v>0</v>
      </c>
      <c r="N76" s="14">
        <f>Calculations!M49</f>
        <v>1.24E-2</v>
      </c>
      <c r="O76" s="14">
        <f>Calculations!P49</f>
        <v>1.437717831643242</v>
      </c>
      <c r="P76" s="14">
        <f>Calculations!N49</f>
        <v>2.6800121399003E-2</v>
      </c>
      <c r="Q76" s="14">
        <f>Calculations!Q49</f>
        <v>3.1073397117379229</v>
      </c>
      <c r="R76" s="14">
        <f>Calculations!O49</f>
        <v>0.132810491538291</v>
      </c>
      <c r="S76" s="14">
        <f>Calculations!R49</f>
        <v>15.398710638218136</v>
      </c>
      <c r="T76" s="14" t="s">
        <v>200</v>
      </c>
      <c r="U76" s="13" t="s">
        <v>183</v>
      </c>
      <c r="V76" s="13" t="s">
        <v>184</v>
      </c>
      <c r="W76" s="13" t="s">
        <v>221</v>
      </c>
    </row>
    <row r="77" spans="2:23">
      <c r="B77" s="38" t="str">
        <f>Calculations!A50</f>
        <v>RC16</v>
      </c>
      <c r="C77" s="29" t="str">
        <f>Calculations!B50</f>
        <v>Local Centres 3</v>
      </c>
      <c r="D77" s="13" t="str">
        <f>Calculations!C50</f>
        <v>Mixed Residential/Commercial</v>
      </c>
      <c r="E77" s="14">
        <f>Calculations!D50</f>
        <v>0.37496600000000002</v>
      </c>
      <c r="F77" s="14">
        <f>Calculations!H50</f>
        <v>0.37496600000000002</v>
      </c>
      <c r="G77" s="14">
        <f>Calculations!L50</f>
        <v>100</v>
      </c>
      <c r="H77" s="14">
        <f>Calculations!G50</f>
        <v>0</v>
      </c>
      <c r="I77" s="14">
        <f>Calculations!K50</f>
        <v>0</v>
      </c>
      <c r="J77" s="14">
        <f>Calculations!F50</f>
        <v>0</v>
      </c>
      <c r="K77" s="14">
        <f>Calculations!J50</f>
        <v>0</v>
      </c>
      <c r="L77" s="14">
        <f>Calculations!E50</f>
        <v>0</v>
      </c>
      <c r="M77" s="14">
        <f>Calculations!I50</f>
        <v>0</v>
      </c>
      <c r="N77" s="14">
        <f>Calculations!M50</f>
        <v>1.5220623361231001E-2</v>
      </c>
      <c r="O77" s="14">
        <f>Calculations!P50</f>
        <v>4.0592009305459698</v>
      </c>
      <c r="P77" s="14">
        <f>Calculations!N50</f>
        <v>6.0138673639090002E-3</v>
      </c>
      <c r="Q77" s="14">
        <f>Calculations!Q50</f>
        <v>1.6038433788420816</v>
      </c>
      <c r="R77" s="14">
        <f>Calculations!O50</f>
        <v>9.9217463420239998E-3</v>
      </c>
      <c r="S77" s="14">
        <f>Calculations!R50</f>
        <v>2.6460389320695743</v>
      </c>
      <c r="T77" s="14" t="s">
        <v>200</v>
      </c>
      <c r="U77" s="13" t="s">
        <v>183</v>
      </c>
      <c r="V77" s="13" t="s">
        <v>184</v>
      </c>
      <c r="W77" s="13" t="s">
        <v>221</v>
      </c>
    </row>
    <row r="78" spans="2:23">
      <c r="B78" s="38" t="str">
        <f>Calculations!A51</f>
        <v>RC16</v>
      </c>
      <c r="C78" s="29" t="str">
        <f>Calculations!B51</f>
        <v>Local Centres 4</v>
      </c>
      <c r="D78" s="13" t="str">
        <f>Calculations!C51</f>
        <v>Mixed Residential/Commercial</v>
      </c>
      <c r="E78" s="14">
        <f>Calculations!D51</f>
        <v>0.54446600000000001</v>
      </c>
      <c r="F78" s="14">
        <f>Calculations!H51</f>
        <v>0.54446600000000001</v>
      </c>
      <c r="G78" s="14">
        <f>Calculations!L51</f>
        <v>100</v>
      </c>
      <c r="H78" s="14">
        <f>Calculations!G51</f>
        <v>0</v>
      </c>
      <c r="I78" s="14">
        <f>Calculations!K51</f>
        <v>0</v>
      </c>
      <c r="J78" s="14">
        <f>Calculations!F51</f>
        <v>0</v>
      </c>
      <c r="K78" s="14">
        <f>Calculations!J51</f>
        <v>0</v>
      </c>
      <c r="L78" s="14">
        <f>Calculations!E51</f>
        <v>0</v>
      </c>
      <c r="M78" s="14">
        <f>Calculations!I51</f>
        <v>0</v>
      </c>
      <c r="N78" s="14">
        <f>Calculations!M51</f>
        <v>0</v>
      </c>
      <c r="O78" s="14">
        <f>Calculations!P51</f>
        <v>0</v>
      </c>
      <c r="P78" s="14">
        <f>Calculations!N51</f>
        <v>0</v>
      </c>
      <c r="Q78" s="14">
        <f>Calculations!Q51</f>
        <v>0</v>
      </c>
      <c r="R78" s="14">
        <f>Calculations!O51</f>
        <v>7.2059999965E-5</v>
      </c>
      <c r="S78" s="14">
        <f>Calculations!R51</f>
        <v>1.3234986200240235E-2</v>
      </c>
      <c r="T78" s="14" t="s">
        <v>200</v>
      </c>
      <c r="U78" s="13" t="s">
        <v>183</v>
      </c>
      <c r="V78" s="13" t="s">
        <v>184</v>
      </c>
      <c r="W78" s="13" t="s">
        <v>221</v>
      </c>
    </row>
    <row r="79" spans="2:23">
      <c r="B79" s="38" t="str">
        <f>Calculations!A52</f>
        <v>RC16</v>
      </c>
      <c r="C79" s="29" t="str">
        <f>Calculations!B52</f>
        <v>Local Centres 5</v>
      </c>
      <c r="D79" s="13" t="str">
        <f>Calculations!C52</f>
        <v>Mixed Residential/Commercial</v>
      </c>
      <c r="E79" s="14">
        <f>Calculations!D52</f>
        <v>2.3861401</v>
      </c>
      <c r="F79" s="14">
        <f>Calculations!H52</f>
        <v>2.3861401</v>
      </c>
      <c r="G79" s="14">
        <f>Calculations!L52</f>
        <v>100</v>
      </c>
      <c r="H79" s="14">
        <f>Calculations!G52</f>
        <v>0</v>
      </c>
      <c r="I79" s="14">
        <f>Calculations!K52</f>
        <v>0</v>
      </c>
      <c r="J79" s="14">
        <f>Calculations!F52</f>
        <v>0</v>
      </c>
      <c r="K79" s="14">
        <f>Calculations!J52</f>
        <v>0</v>
      </c>
      <c r="L79" s="14">
        <f>Calculations!E52</f>
        <v>0</v>
      </c>
      <c r="M79" s="14">
        <f>Calculations!I52</f>
        <v>0</v>
      </c>
      <c r="N79" s="14">
        <f>Calculations!M52</f>
        <v>0</v>
      </c>
      <c r="O79" s="14">
        <f>Calculations!P52</f>
        <v>0</v>
      </c>
      <c r="P79" s="14">
        <f>Calculations!N52</f>
        <v>4.4827173688700002E-4</v>
      </c>
      <c r="Q79" s="14">
        <f>Calculations!Q52</f>
        <v>1.8786480177211726E-2</v>
      </c>
      <c r="R79" s="14">
        <f>Calculations!O52</f>
        <v>0.141003249036598</v>
      </c>
      <c r="S79" s="14">
        <f>Calculations!R52</f>
        <v>5.909261113234634</v>
      </c>
      <c r="T79" s="14" t="s">
        <v>200</v>
      </c>
      <c r="U79" s="13" t="s">
        <v>183</v>
      </c>
      <c r="V79" s="13" t="s">
        <v>184</v>
      </c>
      <c r="W79" s="13" t="s">
        <v>221</v>
      </c>
    </row>
    <row r="80" spans="2:23">
      <c r="B80" s="38" t="str">
        <f>Calculations!A53</f>
        <v>RC16</v>
      </c>
      <c r="C80" s="29" t="str">
        <f>Calculations!B53</f>
        <v>Local Centres 6</v>
      </c>
      <c r="D80" s="13" t="str">
        <f>Calculations!C53</f>
        <v>Mixed Residential/Commercial</v>
      </c>
      <c r="E80" s="14">
        <f>Calculations!D53</f>
        <v>0.38425500000000001</v>
      </c>
      <c r="F80" s="14">
        <f>Calculations!H53</f>
        <v>0.38425500000000001</v>
      </c>
      <c r="G80" s="14">
        <f>Calculations!L53</f>
        <v>100</v>
      </c>
      <c r="H80" s="14">
        <f>Calculations!G53</f>
        <v>0</v>
      </c>
      <c r="I80" s="14">
        <f>Calculations!K53</f>
        <v>0</v>
      </c>
      <c r="J80" s="14">
        <f>Calculations!F53</f>
        <v>0</v>
      </c>
      <c r="K80" s="14">
        <f>Calculations!J53</f>
        <v>0</v>
      </c>
      <c r="L80" s="14">
        <f>Calculations!E53</f>
        <v>0</v>
      </c>
      <c r="M80" s="14">
        <f>Calculations!I53</f>
        <v>0</v>
      </c>
      <c r="N80" s="14">
        <f>Calculations!M53</f>
        <v>0</v>
      </c>
      <c r="O80" s="14">
        <f>Calculations!P53</f>
        <v>0</v>
      </c>
      <c r="P80" s="14">
        <f>Calculations!N53</f>
        <v>0</v>
      </c>
      <c r="Q80" s="14">
        <f>Calculations!Q53</f>
        <v>0</v>
      </c>
      <c r="R80" s="14">
        <f>Calculations!O53</f>
        <v>0</v>
      </c>
      <c r="S80" s="14">
        <f>Calculations!R53</f>
        <v>0</v>
      </c>
      <c r="T80" s="14" t="s">
        <v>200</v>
      </c>
      <c r="U80" s="13" t="s">
        <v>198</v>
      </c>
      <c r="V80" s="13" t="s">
        <v>199</v>
      </c>
      <c r="W80" s="13" t="s">
        <v>221</v>
      </c>
    </row>
    <row r="81" spans="2:23">
      <c r="B81" s="38" t="str">
        <f>Calculations!A54</f>
        <v>RC16</v>
      </c>
      <c r="C81" s="29" t="str">
        <f>Calculations!B54</f>
        <v>Local Centres 7</v>
      </c>
      <c r="D81" s="13" t="str">
        <f>Calculations!C54</f>
        <v>Mixed Residential/Commercial</v>
      </c>
      <c r="E81" s="14">
        <f>Calculations!D54</f>
        <v>0.52072799999999997</v>
      </c>
      <c r="F81" s="14">
        <f>Calculations!H54</f>
        <v>0.52072799999999997</v>
      </c>
      <c r="G81" s="14">
        <f>Calculations!L54</f>
        <v>100</v>
      </c>
      <c r="H81" s="14">
        <f>Calculations!G54</f>
        <v>0</v>
      </c>
      <c r="I81" s="14">
        <f>Calculations!K54</f>
        <v>0</v>
      </c>
      <c r="J81" s="14">
        <f>Calculations!F54</f>
        <v>0</v>
      </c>
      <c r="K81" s="14">
        <f>Calculations!J54</f>
        <v>0</v>
      </c>
      <c r="L81" s="14">
        <f>Calculations!E54</f>
        <v>0</v>
      </c>
      <c r="M81" s="14">
        <f>Calculations!I54</f>
        <v>0</v>
      </c>
      <c r="N81" s="14">
        <f>Calculations!M54</f>
        <v>0</v>
      </c>
      <c r="O81" s="14">
        <f>Calculations!P54</f>
        <v>0</v>
      </c>
      <c r="P81" s="14">
        <f>Calculations!N54</f>
        <v>9.5775840430230002E-3</v>
      </c>
      <c r="Q81" s="14">
        <f>Calculations!Q54</f>
        <v>1.8392681098429509</v>
      </c>
      <c r="R81" s="14">
        <f>Calculations!O54</f>
        <v>0.18026204265225401</v>
      </c>
      <c r="S81" s="14">
        <f>Calculations!R54</f>
        <v>34.617313194653256</v>
      </c>
      <c r="T81" s="14" t="s">
        <v>200</v>
      </c>
      <c r="U81" s="13" t="s">
        <v>187</v>
      </c>
      <c r="V81" s="13" t="s">
        <v>188</v>
      </c>
      <c r="W81" s="13" t="s">
        <v>214</v>
      </c>
    </row>
    <row r="82" spans="2:23">
      <c r="B82" s="38" t="str">
        <f>Calculations!A55</f>
        <v>RC16</v>
      </c>
      <c r="C82" s="29" t="str">
        <f>Calculations!B55</f>
        <v>Local Centres 8</v>
      </c>
      <c r="D82" s="13" t="str">
        <f>Calculations!C55</f>
        <v>Mixed Residential/Commercial</v>
      </c>
      <c r="E82" s="14">
        <f>Calculations!D55</f>
        <v>0.48152400000000001</v>
      </c>
      <c r="F82" s="14">
        <f>Calculations!H55</f>
        <v>0.48152400000000001</v>
      </c>
      <c r="G82" s="14">
        <f>Calculations!L55</f>
        <v>100</v>
      </c>
      <c r="H82" s="14">
        <f>Calculations!G55</f>
        <v>0</v>
      </c>
      <c r="I82" s="14">
        <f>Calculations!K55</f>
        <v>0</v>
      </c>
      <c r="J82" s="14">
        <f>Calculations!F55</f>
        <v>0</v>
      </c>
      <c r="K82" s="14">
        <f>Calculations!J55</f>
        <v>0</v>
      </c>
      <c r="L82" s="14">
        <f>Calculations!E55</f>
        <v>0</v>
      </c>
      <c r="M82" s="14">
        <f>Calculations!I55</f>
        <v>0</v>
      </c>
      <c r="N82" s="14">
        <f>Calculations!M55</f>
        <v>0</v>
      </c>
      <c r="O82" s="14">
        <f>Calculations!P55</f>
        <v>0</v>
      </c>
      <c r="P82" s="14">
        <f>Calculations!N55</f>
        <v>0</v>
      </c>
      <c r="Q82" s="14">
        <f>Calculations!Q55</f>
        <v>0</v>
      </c>
      <c r="R82" s="14">
        <f>Calculations!O55</f>
        <v>1.9807784801461E-2</v>
      </c>
      <c r="S82" s="14">
        <f>Calculations!R55</f>
        <v>4.1135612765845524</v>
      </c>
      <c r="T82" s="14" t="s">
        <v>200</v>
      </c>
      <c r="U82" s="13" t="s">
        <v>183</v>
      </c>
      <c r="V82" s="13" t="s">
        <v>184</v>
      </c>
      <c r="W82" s="13" t="s">
        <v>221</v>
      </c>
    </row>
    <row r="83" spans="2:23">
      <c r="B83" s="38" t="str">
        <f>Calculations!A56</f>
        <v>RC16</v>
      </c>
      <c r="C83" s="29" t="str">
        <f>Calculations!B56</f>
        <v>Local Centres 9</v>
      </c>
      <c r="D83" s="13" t="str">
        <f>Calculations!C56</f>
        <v>Mixed Residential/Commercial</v>
      </c>
      <c r="E83" s="14">
        <f>Calculations!D56</f>
        <v>0.48415399999999997</v>
      </c>
      <c r="F83" s="14">
        <f>Calculations!H56</f>
        <v>0.48415399999999997</v>
      </c>
      <c r="G83" s="14">
        <f>Calculations!L56</f>
        <v>100</v>
      </c>
      <c r="H83" s="14">
        <f>Calculations!G56</f>
        <v>0</v>
      </c>
      <c r="I83" s="14">
        <f>Calculations!K56</f>
        <v>0</v>
      </c>
      <c r="J83" s="14">
        <f>Calculations!F56</f>
        <v>0</v>
      </c>
      <c r="K83" s="14">
        <f>Calculations!J56</f>
        <v>0</v>
      </c>
      <c r="L83" s="14">
        <f>Calculations!E56</f>
        <v>0</v>
      </c>
      <c r="M83" s="14">
        <f>Calculations!I56</f>
        <v>0</v>
      </c>
      <c r="N83" s="14">
        <f>Calculations!M56</f>
        <v>0</v>
      </c>
      <c r="O83" s="14">
        <f>Calculations!P56</f>
        <v>0</v>
      </c>
      <c r="P83" s="14">
        <f>Calculations!N56</f>
        <v>0</v>
      </c>
      <c r="Q83" s="14">
        <f>Calculations!Q56</f>
        <v>0</v>
      </c>
      <c r="R83" s="14">
        <f>Calculations!O56</f>
        <v>0</v>
      </c>
      <c r="S83" s="14">
        <f>Calculations!R56</f>
        <v>0</v>
      </c>
      <c r="T83" s="14" t="s">
        <v>200</v>
      </c>
      <c r="U83" s="13" t="s">
        <v>198</v>
      </c>
      <c r="V83" s="13" t="s">
        <v>199</v>
      </c>
      <c r="W83" s="13" t="s">
        <v>221</v>
      </c>
    </row>
    <row r="84" spans="2:23">
      <c r="B84" s="38" t="str">
        <f>Calculations!A57</f>
        <v>RC16</v>
      </c>
      <c r="C84" s="29" t="str">
        <f>Calculations!B57</f>
        <v>Local Centres 10</v>
      </c>
      <c r="D84" s="13" t="str">
        <f>Calculations!C57</f>
        <v>Mixed Residential/Commercial</v>
      </c>
      <c r="E84" s="14">
        <f>Calculations!D57</f>
        <v>0.29013899999999998</v>
      </c>
      <c r="F84" s="14">
        <f>Calculations!H57</f>
        <v>0.29013899999999998</v>
      </c>
      <c r="G84" s="14">
        <f>Calculations!L57</f>
        <v>100</v>
      </c>
      <c r="H84" s="14">
        <f>Calculations!G57</f>
        <v>0</v>
      </c>
      <c r="I84" s="14">
        <f>Calculations!K57</f>
        <v>0</v>
      </c>
      <c r="J84" s="14">
        <f>Calculations!F57</f>
        <v>0</v>
      </c>
      <c r="K84" s="14">
        <f>Calculations!J57</f>
        <v>0</v>
      </c>
      <c r="L84" s="14">
        <f>Calculations!E57</f>
        <v>0</v>
      </c>
      <c r="M84" s="14">
        <f>Calculations!I57</f>
        <v>0</v>
      </c>
      <c r="N84" s="14">
        <f>Calculations!M57</f>
        <v>1.1045697726054E-2</v>
      </c>
      <c r="O84" s="14">
        <f>Calculations!P57</f>
        <v>3.8070365328528739</v>
      </c>
      <c r="P84" s="14">
        <f>Calculations!N57</f>
        <v>3.1236040004005001E-2</v>
      </c>
      <c r="Q84" s="14">
        <f>Calculations!Q57</f>
        <v>10.765888075717157</v>
      </c>
      <c r="R84" s="14">
        <f>Calculations!O57</f>
        <v>9.8187017667379001E-2</v>
      </c>
      <c r="S84" s="14">
        <f>Calculations!R57</f>
        <v>33.841371779519129</v>
      </c>
      <c r="T84" s="14" t="s">
        <v>200</v>
      </c>
      <c r="U84" s="13" t="s">
        <v>187</v>
      </c>
      <c r="V84" s="13" t="s">
        <v>188</v>
      </c>
      <c r="W84" s="13" t="s">
        <v>221</v>
      </c>
    </row>
    <row r="85" spans="2:23">
      <c r="B85" s="38" t="str">
        <f>Calculations!A58</f>
        <v>RC16</v>
      </c>
      <c r="C85" s="29" t="str">
        <f>Calculations!B58</f>
        <v>Local Centres 11</v>
      </c>
      <c r="D85" s="13" t="str">
        <f>Calculations!C58</f>
        <v>Mixed Residential/Commercial</v>
      </c>
      <c r="E85" s="14">
        <f>Calculations!D58</f>
        <v>0.56293700000000002</v>
      </c>
      <c r="F85" s="14">
        <f>Calculations!H58</f>
        <v>0.56293700000000002</v>
      </c>
      <c r="G85" s="14">
        <f>Calculations!L58</f>
        <v>100</v>
      </c>
      <c r="H85" s="14">
        <f>Calculations!G58</f>
        <v>0</v>
      </c>
      <c r="I85" s="14">
        <f>Calculations!K58</f>
        <v>0</v>
      </c>
      <c r="J85" s="14">
        <f>Calculations!F58</f>
        <v>0</v>
      </c>
      <c r="K85" s="14">
        <f>Calculations!J58</f>
        <v>0</v>
      </c>
      <c r="L85" s="14">
        <f>Calculations!E58</f>
        <v>0</v>
      </c>
      <c r="M85" s="14">
        <f>Calculations!I58</f>
        <v>0</v>
      </c>
      <c r="N85" s="14">
        <f>Calculations!M58</f>
        <v>0</v>
      </c>
      <c r="O85" s="14">
        <f>Calculations!P58</f>
        <v>0</v>
      </c>
      <c r="P85" s="14">
        <f>Calculations!N58</f>
        <v>1.1183462387586E-2</v>
      </c>
      <c r="Q85" s="14">
        <f>Calculations!Q58</f>
        <v>1.9866277021382499</v>
      </c>
      <c r="R85" s="14">
        <f>Calculations!O58</f>
        <v>1.0699995066639E-2</v>
      </c>
      <c r="S85" s="14">
        <f>Calculations!R58</f>
        <v>1.9007446777595007</v>
      </c>
      <c r="T85" s="14" t="s">
        <v>200</v>
      </c>
      <c r="U85" s="13" t="s">
        <v>183</v>
      </c>
      <c r="V85" s="13" t="s">
        <v>184</v>
      </c>
      <c r="W85" s="13" t="s">
        <v>221</v>
      </c>
    </row>
    <row r="86" spans="2:23">
      <c r="B86" s="38" t="str">
        <f>Calculations!A59</f>
        <v>RC16</v>
      </c>
      <c r="C86" s="29" t="str">
        <f>Calculations!B59</f>
        <v>Local Centres 12</v>
      </c>
      <c r="D86" s="13" t="str">
        <f>Calculations!C59</f>
        <v>Mixed Residential/Commercial</v>
      </c>
      <c r="E86" s="14">
        <f>Calculations!D59</f>
        <v>0.49262899999999998</v>
      </c>
      <c r="F86" s="14">
        <f>Calculations!H59</f>
        <v>0.49262899999999998</v>
      </c>
      <c r="G86" s="14">
        <f>Calculations!L59</f>
        <v>100</v>
      </c>
      <c r="H86" s="14">
        <f>Calculations!G59</f>
        <v>0</v>
      </c>
      <c r="I86" s="14">
        <f>Calculations!K59</f>
        <v>0</v>
      </c>
      <c r="J86" s="14">
        <f>Calculations!F59</f>
        <v>0</v>
      </c>
      <c r="K86" s="14">
        <f>Calculations!J59</f>
        <v>0</v>
      </c>
      <c r="L86" s="14">
        <f>Calculations!E59</f>
        <v>0</v>
      </c>
      <c r="M86" s="14">
        <f>Calculations!I59</f>
        <v>0</v>
      </c>
      <c r="N86" s="14">
        <f>Calculations!M59</f>
        <v>2.4725679476369E-2</v>
      </c>
      <c r="O86" s="14">
        <f>Calculations!P59</f>
        <v>5.0191278784580282</v>
      </c>
      <c r="P86" s="14">
        <f>Calculations!N59</f>
        <v>3.3373644566528998E-2</v>
      </c>
      <c r="Q86" s="14">
        <f>Calculations!Q59</f>
        <v>6.7746000675008977</v>
      </c>
      <c r="R86" s="14">
        <f>Calculations!O59</f>
        <v>7.7016148739338E-2</v>
      </c>
      <c r="S86" s="14">
        <f>Calculations!R59</f>
        <v>15.633701779501004</v>
      </c>
      <c r="T86" s="14" t="s">
        <v>200</v>
      </c>
      <c r="U86" s="13" t="s">
        <v>183</v>
      </c>
      <c r="V86" s="13" t="s">
        <v>184</v>
      </c>
      <c r="W86" s="13" t="s">
        <v>221</v>
      </c>
    </row>
    <row r="87" spans="2:23" ht="25.5">
      <c r="B87" s="38" t="str">
        <f>Calculations!A60</f>
        <v>RC16</v>
      </c>
      <c r="C87" s="29" t="str">
        <f>Calculations!B60</f>
        <v>Northgate / Union Street Local Centre</v>
      </c>
      <c r="D87" s="13" t="str">
        <f>Calculations!C60</f>
        <v>Mixed Residential/Commercial</v>
      </c>
      <c r="E87" s="14">
        <f>Calculations!D60</f>
        <v>0.35178700000000002</v>
      </c>
      <c r="F87" s="14">
        <f>Calculations!H60</f>
        <v>3.5606906106550595E-3</v>
      </c>
      <c r="G87" s="14">
        <f>Calculations!L60</f>
        <v>1.0121723118407044</v>
      </c>
      <c r="H87" s="14">
        <f>Calculations!G60</f>
        <v>4.6723125480160003E-3</v>
      </c>
      <c r="I87" s="14">
        <f>Calculations!K60</f>
        <v>1.3281652102027648</v>
      </c>
      <c r="J87" s="14">
        <f>Calculations!F60</f>
        <v>0.34355399684132898</v>
      </c>
      <c r="K87" s="14">
        <f>Calculations!J60</f>
        <v>97.65966247795653</v>
      </c>
      <c r="L87" s="14">
        <f>Calculations!E60</f>
        <v>0</v>
      </c>
      <c r="M87" s="14">
        <f>Calculations!I60</f>
        <v>0</v>
      </c>
      <c r="N87" s="14">
        <f>Calculations!M60</f>
        <v>2.7206824368289999E-3</v>
      </c>
      <c r="O87" s="14">
        <f>Calculations!P60</f>
        <v>0.77338913513830798</v>
      </c>
      <c r="P87" s="14">
        <f>Calculations!N60</f>
        <v>3.4637967969192003E-2</v>
      </c>
      <c r="Q87" s="14">
        <f>Calculations!Q60</f>
        <v>9.8462899337360401</v>
      </c>
      <c r="R87" s="14">
        <f>Calculations!O60</f>
        <v>4.8379953089199998E-2</v>
      </c>
      <c r="S87" s="14">
        <f>Calculations!R60</f>
        <v>13.752626756872765</v>
      </c>
      <c r="T87" s="14" t="s">
        <v>200</v>
      </c>
      <c r="U87" s="13" t="s">
        <v>197</v>
      </c>
      <c r="V87" s="13" t="s">
        <v>194</v>
      </c>
      <c r="W87" s="29" t="s">
        <v>222</v>
      </c>
    </row>
    <row r="88" spans="2:23">
      <c r="B88" s="38" t="str">
        <f>Calculations!A61</f>
        <v>RC16</v>
      </c>
      <c r="C88" s="29" t="str">
        <f>Calculations!B61</f>
        <v>Local Centres 14</v>
      </c>
      <c r="D88" s="13" t="str">
        <f>Calculations!C61</f>
        <v>Mixed Residential/Commercial</v>
      </c>
      <c r="E88" s="14">
        <f>Calculations!D61</f>
        <v>0.34462799999999999</v>
      </c>
      <c r="F88" s="14">
        <f>Calculations!H61</f>
        <v>0.34462799999999999</v>
      </c>
      <c r="G88" s="14">
        <f>Calculations!L61</f>
        <v>100</v>
      </c>
      <c r="H88" s="14">
        <f>Calculations!G61</f>
        <v>0</v>
      </c>
      <c r="I88" s="14">
        <f>Calculations!K61</f>
        <v>0</v>
      </c>
      <c r="J88" s="14">
        <f>Calculations!F61</f>
        <v>0</v>
      </c>
      <c r="K88" s="14">
        <f>Calculations!J61</f>
        <v>0</v>
      </c>
      <c r="L88" s="14">
        <f>Calculations!E61</f>
        <v>0</v>
      </c>
      <c r="M88" s="14">
        <f>Calculations!I61</f>
        <v>0</v>
      </c>
      <c r="N88" s="14">
        <f>Calculations!M61</f>
        <v>0</v>
      </c>
      <c r="O88" s="14">
        <f>Calculations!P61</f>
        <v>0</v>
      </c>
      <c r="P88" s="14">
        <f>Calculations!N61</f>
        <v>0</v>
      </c>
      <c r="Q88" s="14">
        <f>Calculations!Q61</f>
        <v>0</v>
      </c>
      <c r="R88" s="14">
        <f>Calculations!O61</f>
        <v>3.8342238865646E-2</v>
      </c>
      <c r="S88" s="14">
        <f>Calculations!R61</f>
        <v>11.125688819726198</v>
      </c>
      <c r="T88" s="14" t="s">
        <v>200</v>
      </c>
      <c r="U88" s="13" t="s">
        <v>183</v>
      </c>
      <c r="V88" s="13" t="s">
        <v>184</v>
      </c>
      <c r="W88" s="13" t="s">
        <v>221</v>
      </c>
    </row>
    <row r="89" spans="2:23">
      <c r="B89" s="38" t="str">
        <f>Calculations!A62</f>
        <v>RC16</v>
      </c>
      <c r="C89" s="29" t="str">
        <f>Calculations!B62</f>
        <v>Local Centres 15</v>
      </c>
      <c r="D89" s="13" t="str">
        <f>Calculations!C62</f>
        <v>Mixed Residential/Commercial</v>
      </c>
      <c r="E89" s="14">
        <f>Calculations!D62</f>
        <v>0.61795100000000003</v>
      </c>
      <c r="F89" s="14">
        <f>Calculations!H62</f>
        <v>0.61795100000000003</v>
      </c>
      <c r="G89" s="14">
        <f>Calculations!L62</f>
        <v>100</v>
      </c>
      <c r="H89" s="14">
        <f>Calculations!G62</f>
        <v>0</v>
      </c>
      <c r="I89" s="14">
        <f>Calculations!K62</f>
        <v>0</v>
      </c>
      <c r="J89" s="14">
        <f>Calculations!F62</f>
        <v>0</v>
      </c>
      <c r="K89" s="14">
        <f>Calculations!J62</f>
        <v>0</v>
      </c>
      <c r="L89" s="14">
        <f>Calculations!E62</f>
        <v>0</v>
      </c>
      <c r="M89" s="14">
        <f>Calculations!I62</f>
        <v>0</v>
      </c>
      <c r="N89" s="14">
        <f>Calculations!M62</f>
        <v>0</v>
      </c>
      <c r="O89" s="14">
        <f>Calculations!P62</f>
        <v>0</v>
      </c>
      <c r="P89" s="14">
        <f>Calculations!N62</f>
        <v>0</v>
      </c>
      <c r="Q89" s="14">
        <f>Calculations!Q62</f>
        <v>0</v>
      </c>
      <c r="R89" s="14">
        <f>Calculations!O62</f>
        <v>0</v>
      </c>
      <c r="S89" s="14">
        <f>Calculations!R62</f>
        <v>0</v>
      </c>
      <c r="T89" s="14" t="s">
        <v>200</v>
      </c>
      <c r="U89" s="13" t="s">
        <v>198</v>
      </c>
      <c r="V89" s="13" t="s">
        <v>199</v>
      </c>
      <c r="W89" s="13" t="s">
        <v>221</v>
      </c>
    </row>
    <row r="90" spans="2:23">
      <c r="B90" s="38" t="str">
        <f>Calculations!A63</f>
        <v>RC16</v>
      </c>
      <c r="C90" s="29" t="str">
        <f>Calculations!B63</f>
        <v>Local Centres 16</v>
      </c>
      <c r="D90" s="13" t="str">
        <f>Calculations!C63</f>
        <v>Mixed Residential/Commercial</v>
      </c>
      <c r="E90" s="14">
        <f>Calculations!D63</f>
        <v>0.24690999999999999</v>
      </c>
      <c r="F90" s="14">
        <f>Calculations!H63</f>
        <v>0.24690999999999999</v>
      </c>
      <c r="G90" s="14">
        <f>Calculations!L63</f>
        <v>100</v>
      </c>
      <c r="H90" s="14">
        <f>Calculations!G63</f>
        <v>0</v>
      </c>
      <c r="I90" s="14">
        <f>Calculations!K63</f>
        <v>0</v>
      </c>
      <c r="J90" s="14">
        <f>Calculations!F63</f>
        <v>0</v>
      </c>
      <c r="K90" s="14">
        <f>Calculations!J63</f>
        <v>0</v>
      </c>
      <c r="L90" s="14">
        <f>Calculations!E63</f>
        <v>0</v>
      </c>
      <c r="M90" s="14">
        <f>Calculations!I63</f>
        <v>0</v>
      </c>
      <c r="N90" s="14">
        <f>Calculations!M63</f>
        <v>0</v>
      </c>
      <c r="O90" s="14">
        <f>Calculations!P63</f>
        <v>0</v>
      </c>
      <c r="P90" s="14">
        <f>Calculations!N63</f>
        <v>2.3346471736638001E-2</v>
      </c>
      <c r="Q90" s="14">
        <f>Calculations!Q63</f>
        <v>9.4554581574816741</v>
      </c>
      <c r="R90" s="14">
        <f>Calculations!O63</f>
        <v>8.1302750065394003E-2</v>
      </c>
      <c r="S90" s="14">
        <f>Calculations!R63</f>
        <v>32.928091233807457</v>
      </c>
      <c r="T90" s="14" t="s">
        <v>200</v>
      </c>
      <c r="U90" s="13" t="s">
        <v>187</v>
      </c>
      <c r="V90" s="13" t="s">
        <v>188</v>
      </c>
      <c r="W90" s="13" t="s">
        <v>221</v>
      </c>
    </row>
    <row r="91" spans="2:23">
      <c r="B91" s="38" t="str">
        <f>Calculations!A64</f>
        <v>RC16</v>
      </c>
      <c r="C91" s="29" t="str">
        <f>Calculations!B64</f>
        <v>Local Centres 17</v>
      </c>
      <c r="D91" s="13" t="str">
        <f>Calculations!C64</f>
        <v>Mixed Residential/Commercial</v>
      </c>
      <c r="E91" s="14">
        <f>Calculations!D64</f>
        <v>0.28696199999999999</v>
      </c>
      <c r="F91" s="14">
        <f>Calculations!H64</f>
        <v>0.28696199999999999</v>
      </c>
      <c r="G91" s="14">
        <f>Calculations!L64</f>
        <v>100</v>
      </c>
      <c r="H91" s="14">
        <f>Calculations!G64</f>
        <v>0</v>
      </c>
      <c r="I91" s="14">
        <f>Calculations!K64</f>
        <v>0</v>
      </c>
      <c r="J91" s="14">
        <f>Calculations!F64</f>
        <v>0</v>
      </c>
      <c r="K91" s="14">
        <f>Calculations!J64</f>
        <v>0</v>
      </c>
      <c r="L91" s="14">
        <f>Calculations!E64</f>
        <v>0</v>
      </c>
      <c r="M91" s="14">
        <f>Calculations!I64</f>
        <v>0</v>
      </c>
      <c r="N91" s="14">
        <f>Calculations!M64</f>
        <v>2.7311490757935999E-2</v>
      </c>
      <c r="O91" s="14">
        <f>Calculations!P64</f>
        <v>9.5174590217297066</v>
      </c>
      <c r="P91" s="14">
        <f>Calculations!N64</f>
        <v>5.4668735466960001E-2</v>
      </c>
      <c r="Q91" s="14">
        <f>Calculations!Q64</f>
        <v>19.050862297781592</v>
      </c>
      <c r="R91" s="14">
        <f>Calculations!O64</f>
        <v>0.106508735639881</v>
      </c>
      <c r="S91" s="14">
        <f>Calculations!R64</f>
        <v>37.115972024128979</v>
      </c>
      <c r="T91" s="14" t="s">
        <v>200</v>
      </c>
      <c r="U91" s="13" t="s">
        <v>187</v>
      </c>
      <c r="V91" s="13" t="s">
        <v>188</v>
      </c>
      <c r="W91" s="13" t="s">
        <v>221</v>
      </c>
    </row>
    <row r="92" spans="2:23">
      <c r="B92" s="38" t="str">
        <f>Calculations!A65</f>
        <v>RC16</v>
      </c>
      <c r="C92" s="29" t="str">
        <f>Calculations!B65</f>
        <v>Local Centres 18</v>
      </c>
      <c r="D92" s="13" t="str">
        <f>Calculations!C65</f>
        <v>Mixed Residential/Commercial</v>
      </c>
      <c r="E92" s="14">
        <f>Calculations!D65</f>
        <v>0.37848999999999999</v>
      </c>
      <c r="F92" s="14">
        <f>Calculations!H65</f>
        <v>0.37848999999999999</v>
      </c>
      <c r="G92" s="14">
        <f>Calculations!L65</f>
        <v>100</v>
      </c>
      <c r="H92" s="14">
        <f>Calculations!G65</f>
        <v>0</v>
      </c>
      <c r="I92" s="14">
        <f>Calculations!K65</f>
        <v>0</v>
      </c>
      <c r="J92" s="14">
        <f>Calculations!F65</f>
        <v>0</v>
      </c>
      <c r="K92" s="14">
        <f>Calculations!J65</f>
        <v>0</v>
      </c>
      <c r="L92" s="14">
        <f>Calculations!E65</f>
        <v>0</v>
      </c>
      <c r="M92" s="14">
        <f>Calculations!I65</f>
        <v>0</v>
      </c>
      <c r="N92" s="14">
        <f>Calculations!M65</f>
        <v>0</v>
      </c>
      <c r="O92" s="14">
        <f>Calculations!P65</f>
        <v>0</v>
      </c>
      <c r="P92" s="14">
        <f>Calculations!N65</f>
        <v>0</v>
      </c>
      <c r="Q92" s="14">
        <f>Calculations!Q65</f>
        <v>0</v>
      </c>
      <c r="R92" s="14">
        <f>Calculations!O65</f>
        <v>0</v>
      </c>
      <c r="S92" s="14">
        <f>Calculations!R65</f>
        <v>0</v>
      </c>
      <c r="T92" s="14" t="s">
        <v>200</v>
      </c>
      <c r="U92" s="13" t="s">
        <v>198</v>
      </c>
      <c r="V92" s="13" t="s">
        <v>199</v>
      </c>
      <c r="W92" s="13" t="s">
        <v>221</v>
      </c>
    </row>
    <row r="93" spans="2:23">
      <c r="B93" s="38" t="str">
        <f>Calculations!A66</f>
        <v>RC16</v>
      </c>
      <c r="C93" s="29" t="str">
        <f>Calculations!B66</f>
        <v>Local Centres 19</v>
      </c>
      <c r="D93" s="13" t="str">
        <f>Calculations!C66</f>
        <v>Mixed Residential/Commercial</v>
      </c>
      <c r="E93" s="14">
        <f>Calculations!D66</f>
        <v>0.36360500000000001</v>
      </c>
      <c r="F93" s="14">
        <f>Calculations!H66</f>
        <v>0.36360500000000001</v>
      </c>
      <c r="G93" s="14">
        <f>Calculations!L66</f>
        <v>100</v>
      </c>
      <c r="H93" s="14">
        <f>Calculations!G66</f>
        <v>0</v>
      </c>
      <c r="I93" s="14">
        <f>Calculations!K66</f>
        <v>0</v>
      </c>
      <c r="J93" s="14">
        <f>Calculations!F66</f>
        <v>0</v>
      </c>
      <c r="K93" s="14">
        <f>Calculations!J66</f>
        <v>0</v>
      </c>
      <c r="L93" s="14">
        <f>Calculations!E66</f>
        <v>0</v>
      </c>
      <c r="M93" s="14">
        <f>Calculations!I66</f>
        <v>0</v>
      </c>
      <c r="N93" s="14">
        <f>Calculations!M66</f>
        <v>0</v>
      </c>
      <c r="O93" s="14">
        <f>Calculations!P66</f>
        <v>0</v>
      </c>
      <c r="P93" s="14">
        <f>Calculations!N66</f>
        <v>1.1257621245600001E-4</v>
      </c>
      <c r="Q93" s="14">
        <f>Calculations!Q66</f>
        <v>3.0961128822760964E-2</v>
      </c>
      <c r="R93" s="14">
        <f>Calculations!O66</f>
        <v>1.1068009576615001E-2</v>
      </c>
      <c r="S93" s="14">
        <f>Calculations!R66</f>
        <v>3.0439651755655177</v>
      </c>
      <c r="T93" s="14" t="s">
        <v>200</v>
      </c>
      <c r="U93" s="13" t="s">
        <v>183</v>
      </c>
      <c r="V93" s="13" t="s">
        <v>184</v>
      </c>
      <c r="W93" s="13" t="s">
        <v>221</v>
      </c>
    </row>
    <row r="94" spans="2:23">
      <c r="B94" s="38" t="str">
        <f>Calculations!A67</f>
        <v>RC16</v>
      </c>
      <c r="C94" s="29" t="str">
        <f>Calculations!B67</f>
        <v>Local Centres 20</v>
      </c>
      <c r="D94" s="13" t="str">
        <f>Calculations!C67</f>
        <v>Mixed Residential/Commercial</v>
      </c>
      <c r="E94" s="14">
        <f>Calculations!D67</f>
        <v>1.5050498999999999</v>
      </c>
      <c r="F94" s="14">
        <f>Calculations!H67</f>
        <v>1.5050498999999999</v>
      </c>
      <c r="G94" s="14">
        <f>Calculations!L67</f>
        <v>100</v>
      </c>
      <c r="H94" s="14">
        <f>Calculations!G67</f>
        <v>0</v>
      </c>
      <c r="I94" s="14">
        <f>Calculations!K67</f>
        <v>0</v>
      </c>
      <c r="J94" s="14">
        <f>Calculations!F67</f>
        <v>0</v>
      </c>
      <c r="K94" s="14">
        <f>Calculations!J67</f>
        <v>0</v>
      </c>
      <c r="L94" s="14">
        <f>Calculations!E67</f>
        <v>0</v>
      </c>
      <c r="M94" s="14">
        <f>Calculations!I67</f>
        <v>0</v>
      </c>
      <c r="N94" s="14">
        <f>Calculations!M67</f>
        <v>5.6639145817917E-2</v>
      </c>
      <c r="O94" s="14">
        <f>Calculations!P67</f>
        <v>3.7632736175668993</v>
      </c>
      <c r="P94" s="14">
        <f>Calculations!N67</f>
        <v>0.31433349622179002</v>
      </c>
      <c r="Q94" s="14">
        <f>Calculations!Q67</f>
        <v>20.88525411827143</v>
      </c>
      <c r="R94" s="14">
        <f>Calculations!O67</f>
        <v>0.36447306407574898</v>
      </c>
      <c r="S94" s="14">
        <f>Calculations!R67</f>
        <v>24.216676408918335</v>
      </c>
      <c r="T94" s="14" t="s">
        <v>200</v>
      </c>
      <c r="U94" s="13" t="s">
        <v>187</v>
      </c>
      <c r="V94" s="13" t="s">
        <v>188</v>
      </c>
      <c r="W94" s="13" t="s">
        <v>221</v>
      </c>
    </row>
    <row r="95" spans="2:23">
      <c r="B95" s="38" t="str">
        <f>Calculations!A68</f>
        <v>RC16</v>
      </c>
      <c r="C95" s="29" t="str">
        <f>Calculations!B68</f>
        <v>Local Centres 21</v>
      </c>
      <c r="D95" s="13" t="str">
        <f>Calculations!C68</f>
        <v>Mixed Residential/Commercial</v>
      </c>
      <c r="E95" s="14">
        <f>Calculations!D68</f>
        <v>5.8979499999999997E-2</v>
      </c>
      <c r="F95" s="14">
        <f>Calculations!H68</f>
        <v>5.8979499999999997E-2</v>
      </c>
      <c r="G95" s="14">
        <f>Calculations!L68</f>
        <v>100</v>
      </c>
      <c r="H95" s="14">
        <f>Calculations!G68</f>
        <v>0</v>
      </c>
      <c r="I95" s="14">
        <f>Calculations!K68</f>
        <v>0</v>
      </c>
      <c r="J95" s="14">
        <f>Calculations!F68</f>
        <v>0</v>
      </c>
      <c r="K95" s="14">
        <f>Calculations!J68</f>
        <v>0</v>
      </c>
      <c r="L95" s="14">
        <f>Calculations!E68</f>
        <v>0</v>
      </c>
      <c r="M95" s="14">
        <f>Calculations!I68</f>
        <v>0</v>
      </c>
      <c r="N95" s="14">
        <f>Calculations!M68</f>
        <v>0</v>
      </c>
      <c r="O95" s="14">
        <f>Calculations!P68</f>
        <v>0</v>
      </c>
      <c r="P95" s="14">
        <f>Calculations!N68</f>
        <v>0</v>
      </c>
      <c r="Q95" s="14">
        <f>Calculations!Q68</f>
        <v>0</v>
      </c>
      <c r="R95" s="14">
        <f>Calculations!O68</f>
        <v>0</v>
      </c>
      <c r="S95" s="14">
        <f>Calculations!R68</f>
        <v>0</v>
      </c>
      <c r="T95" s="14" t="s">
        <v>200</v>
      </c>
      <c r="U95" s="13" t="s">
        <v>198</v>
      </c>
      <c r="V95" s="13" t="s">
        <v>199</v>
      </c>
      <c r="W95" s="13" t="s">
        <v>221</v>
      </c>
    </row>
    <row r="96" spans="2:23">
      <c r="B96" s="38" t="str">
        <f>Calculations!A69</f>
        <v>RC16</v>
      </c>
      <c r="C96" s="29" t="str">
        <f>Calculations!B69</f>
        <v>Local Centres 22</v>
      </c>
      <c r="D96" s="13" t="str">
        <f>Calculations!C69</f>
        <v>Mixed Residential/Commercial</v>
      </c>
      <c r="E96" s="14">
        <f>Calculations!D69</f>
        <v>0.63865099999999997</v>
      </c>
      <c r="F96" s="14">
        <f>Calculations!H69</f>
        <v>0.63865099999999997</v>
      </c>
      <c r="G96" s="14">
        <f>Calculations!L69</f>
        <v>100</v>
      </c>
      <c r="H96" s="14">
        <f>Calculations!G69</f>
        <v>0</v>
      </c>
      <c r="I96" s="14">
        <f>Calculations!K69</f>
        <v>0</v>
      </c>
      <c r="J96" s="14">
        <f>Calculations!F69</f>
        <v>0</v>
      </c>
      <c r="K96" s="14">
        <f>Calculations!J69</f>
        <v>0</v>
      </c>
      <c r="L96" s="14">
        <f>Calculations!E69</f>
        <v>0</v>
      </c>
      <c r="M96" s="14">
        <f>Calculations!I69</f>
        <v>0</v>
      </c>
      <c r="N96" s="14">
        <f>Calculations!M69</f>
        <v>0</v>
      </c>
      <c r="O96" s="14">
        <f>Calculations!P69</f>
        <v>0</v>
      </c>
      <c r="P96" s="14">
        <f>Calculations!N69</f>
        <v>0</v>
      </c>
      <c r="Q96" s="14">
        <f>Calculations!Q69</f>
        <v>0</v>
      </c>
      <c r="R96" s="14">
        <f>Calculations!O69</f>
        <v>7.0746193182868997E-2</v>
      </c>
      <c r="S96" s="14">
        <f>Calculations!R69</f>
        <v>11.077441855233767</v>
      </c>
      <c r="T96" s="14" t="s">
        <v>200</v>
      </c>
      <c r="U96" s="13" t="s">
        <v>183</v>
      </c>
      <c r="V96" s="13" t="s">
        <v>184</v>
      </c>
      <c r="W96" s="13" t="s">
        <v>221</v>
      </c>
    </row>
    <row r="97" spans="2:23">
      <c r="B97" s="38" t="str">
        <f>Calculations!A70</f>
        <v>RC16</v>
      </c>
      <c r="C97" s="29" t="str">
        <f>Calculations!B70</f>
        <v>Local Centres 23</v>
      </c>
      <c r="D97" s="13" t="str">
        <f>Calculations!C70</f>
        <v>Mixed Residential/Commercial</v>
      </c>
      <c r="E97" s="14">
        <f>Calculations!D70</f>
        <v>3.20871E-2</v>
      </c>
      <c r="F97" s="14">
        <f>Calculations!H70</f>
        <v>3.20871E-2</v>
      </c>
      <c r="G97" s="14">
        <f>Calculations!L70</f>
        <v>100</v>
      </c>
      <c r="H97" s="14">
        <f>Calculations!G70</f>
        <v>0</v>
      </c>
      <c r="I97" s="14">
        <f>Calculations!K70</f>
        <v>0</v>
      </c>
      <c r="J97" s="14">
        <f>Calculations!F70</f>
        <v>0</v>
      </c>
      <c r="K97" s="14">
        <f>Calculations!J70</f>
        <v>0</v>
      </c>
      <c r="L97" s="14">
        <f>Calculations!E70</f>
        <v>0</v>
      </c>
      <c r="M97" s="14">
        <f>Calculations!I70</f>
        <v>0</v>
      </c>
      <c r="N97" s="14">
        <f>Calculations!M70</f>
        <v>0</v>
      </c>
      <c r="O97" s="14">
        <f>Calculations!P70</f>
        <v>0</v>
      </c>
      <c r="P97" s="14">
        <f>Calculations!N70</f>
        <v>9.2388752625000004E-4</v>
      </c>
      <c r="Q97" s="14">
        <f>Calculations!Q70</f>
        <v>2.8793113938311659</v>
      </c>
      <c r="R97" s="14">
        <f>Calculations!O70</f>
        <v>1.9720684665900001E-3</v>
      </c>
      <c r="S97" s="14">
        <f>Calculations!R70</f>
        <v>6.1459853542077658</v>
      </c>
      <c r="T97" s="14" t="s">
        <v>200</v>
      </c>
      <c r="U97" s="13" t="s">
        <v>183</v>
      </c>
      <c r="V97" s="13" t="s">
        <v>184</v>
      </c>
      <c r="W97" s="13" t="s">
        <v>221</v>
      </c>
    </row>
    <row r="98" spans="2:23">
      <c r="B98" s="38" t="str">
        <f>Calculations!A71</f>
        <v>RC16</v>
      </c>
      <c r="C98" s="29" t="str">
        <f>Calculations!B71</f>
        <v>Local Centres 24</v>
      </c>
      <c r="D98" s="13" t="str">
        <f>Calculations!C71</f>
        <v>Mixed Residential/Commercial</v>
      </c>
      <c r="E98" s="14">
        <f>Calculations!D71</f>
        <v>0.246063</v>
      </c>
      <c r="F98" s="14">
        <f>Calculations!H71</f>
        <v>0.246063</v>
      </c>
      <c r="G98" s="14">
        <f>Calculations!L71</f>
        <v>100</v>
      </c>
      <c r="H98" s="14">
        <f>Calculations!G71</f>
        <v>0</v>
      </c>
      <c r="I98" s="14">
        <f>Calculations!K71</f>
        <v>0</v>
      </c>
      <c r="J98" s="14">
        <f>Calculations!F71</f>
        <v>0</v>
      </c>
      <c r="K98" s="14">
        <f>Calculations!J71</f>
        <v>0</v>
      </c>
      <c r="L98" s="14">
        <f>Calculations!E71</f>
        <v>0</v>
      </c>
      <c r="M98" s="14">
        <f>Calculations!I71</f>
        <v>0</v>
      </c>
      <c r="N98" s="14">
        <f>Calculations!M71</f>
        <v>1.278137635975E-3</v>
      </c>
      <c r="O98" s="14">
        <f>Calculations!P71</f>
        <v>0.51943511863831626</v>
      </c>
      <c r="P98" s="14">
        <f>Calculations!N71</f>
        <v>4.4000000000000003E-3</v>
      </c>
      <c r="Q98" s="14">
        <f>Calculations!Q71</f>
        <v>1.7881599427788819</v>
      </c>
      <c r="R98" s="14">
        <f>Calculations!O71</f>
        <v>5.0471985109018999E-2</v>
      </c>
      <c r="S98" s="14">
        <f>Calculations!R71</f>
        <v>20.51181409192727</v>
      </c>
      <c r="T98" s="14" t="s">
        <v>200</v>
      </c>
      <c r="U98" s="13" t="s">
        <v>187</v>
      </c>
      <c r="V98" s="13" t="s">
        <v>188</v>
      </c>
      <c r="W98" s="13" t="s">
        <v>221</v>
      </c>
    </row>
    <row r="99" spans="2:23">
      <c r="B99" s="38" t="str">
        <f>Calculations!A72</f>
        <v>RC16</v>
      </c>
      <c r="C99" s="29" t="str">
        <f>Calculations!B72</f>
        <v>Local Centres 25</v>
      </c>
      <c r="D99" s="13" t="str">
        <f>Calculations!C72</f>
        <v>Mixed Residential/Commercial</v>
      </c>
      <c r="E99" s="14">
        <f>Calculations!D72</f>
        <v>0.18171699999999999</v>
      </c>
      <c r="F99" s="14">
        <f>Calculations!H72</f>
        <v>0.18171699999999999</v>
      </c>
      <c r="G99" s="14">
        <f>Calculations!L72</f>
        <v>100</v>
      </c>
      <c r="H99" s="14">
        <f>Calculations!G72</f>
        <v>0</v>
      </c>
      <c r="I99" s="14">
        <f>Calculations!K72</f>
        <v>0</v>
      </c>
      <c r="J99" s="14">
        <f>Calculations!F72</f>
        <v>0</v>
      </c>
      <c r="K99" s="14">
        <f>Calculations!J72</f>
        <v>0</v>
      </c>
      <c r="L99" s="14">
        <f>Calculations!E72</f>
        <v>0</v>
      </c>
      <c r="M99" s="14">
        <f>Calculations!I72</f>
        <v>0</v>
      </c>
      <c r="N99" s="14">
        <f>Calculations!M72</f>
        <v>0</v>
      </c>
      <c r="O99" s="14">
        <f>Calculations!P72</f>
        <v>0</v>
      </c>
      <c r="P99" s="14">
        <f>Calculations!N72</f>
        <v>0</v>
      </c>
      <c r="Q99" s="14">
        <f>Calculations!Q72</f>
        <v>0</v>
      </c>
      <c r="R99" s="14">
        <f>Calculations!O72</f>
        <v>0</v>
      </c>
      <c r="S99" s="14">
        <f>Calculations!R72</f>
        <v>0</v>
      </c>
      <c r="T99" s="14" t="s">
        <v>200</v>
      </c>
      <c r="U99" s="13" t="s">
        <v>198</v>
      </c>
      <c r="V99" s="13" t="s">
        <v>199</v>
      </c>
      <c r="W99" s="13" t="s">
        <v>221</v>
      </c>
    </row>
    <row r="100" spans="2:23">
      <c r="B100" s="38" t="str">
        <f>Calculations!A73</f>
        <v>RC16</v>
      </c>
      <c r="C100" s="29" t="str">
        <f>Calculations!B73</f>
        <v>Local Centres 26</v>
      </c>
      <c r="D100" s="13" t="str">
        <f>Calculations!C73</f>
        <v>Mixed Residential/Commercial</v>
      </c>
      <c r="E100" s="14">
        <f>Calculations!D73</f>
        <v>0.36193199999999998</v>
      </c>
      <c r="F100" s="14">
        <f>Calculations!H73</f>
        <v>0.36193199999999998</v>
      </c>
      <c r="G100" s="14">
        <f>Calculations!L73</f>
        <v>100</v>
      </c>
      <c r="H100" s="14">
        <f>Calculations!G73</f>
        <v>0</v>
      </c>
      <c r="I100" s="14">
        <f>Calculations!K73</f>
        <v>0</v>
      </c>
      <c r="J100" s="14">
        <f>Calculations!F73</f>
        <v>0</v>
      </c>
      <c r="K100" s="14">
        <f>Calculations!J73</f>
        <v>0</v>
      </c>
      <c r="L100" s="14">
        <f>Calculations!E73</f>
        <v>0</v>
      </c>
      <c r="M100" s="14">
        <f>Calculations!I73</f>
        <v>0</v>
      </c>
      <c r="N100" s="14">
        <f>Calculations!M73</f>
        <v>0</v>
      </c>
      <c r="O100" s="14">
        <f>Calculations!P73</f>
        <v>0</v>
      </c>
      <c r="P100" s="14">
        <f>Calculations!N73</f>
        <v>0</v>
      </c>
      <c r="Q100" s="14">
        <f>Calculations!Q73</f>
        <v>0</v>
      </c>
      <c r="R100" s="14">
        <f>Calculations!O73</f>
        <v>2.1493600000068998E-2</v>
      </c>
      <c r="S100" s="14">
        <f>Calculations!R73</f>
        <v>5.9385740968107266</v>
      </c>
      <c r="T100" s="14" t="s">
        <v>200</v>
      </c>
      <c r="U100" s="13" t="s">
        <v>183</v>
      </c>
      <c r="V100" s="13" t="s">
        <v>184</v>
      </c>
      <c r="W100" s="13" t="s">
        <v>221</v>
      </c>
    </row>
    <row r="101" spans="2:23" ht="25.5">
      <c r="B101" s="38" t="str">
        <f>Calculations!A74</f>
        <v>RC16</v>
      </c>
      <c r="C101" s="29" t="str">
        <f>Calculations!B74</f>
        <v>Seaton Front Local Centre</v>
      </c>
      <c r="D101" s="13" t="str">
        <f>Calculations!C74</f>
        <v>Mixed Residential/Commercial</v>
      </c>
      <c r="E101" s="14">
        <f>Calculations!D74</f>
        <v>1.44278</v>
      </c>
      <c r="F101" s="14">
        <f>Calculations!H74</f>
        <v>1.262544874513148</v>
      </c>
      <c r="G101" s="14">
        <f>Calculations!L74</f>
        <v>87.507788749022581</v>
      </c>
      <c r="H101" s="14">
        <f>Calculations!G74</f>
        <v>0</v>
      </c>
      <c r="I101" s="14">
        <f>Calculations!K74</f>
        <v>0</v>
      </c>
      <c r="J101" s="14">
        <f>Calculations!F74</f>
        <v>0.180235125486852</v>
      </c>
      <c r="K101" s="14">
        <f>Calculations!J74</f>
        <v>12.492211250977418</v>
      </c>
      <c r="L101" s="14">
        <f>Calculations!E74</f>
        <v>0</v>
      </c>
      <c r="M101" s="14">
        <f>Calculations!I74</f>
        <v>0</v>
      </c>
      <c r="N101" s="14">
        <f>Calculations!M74</f>
        <v>0</v>
      </c>
      <c r="O101" s="14">
        <f>Calculations!P74</f>
        <v>0</v>
      </c>
      <c r="P101" s="14">
        <f>Calculations!N74</f>
        <v>1.7289726197106999E-2</v>
      </c>
      <c r="Q101" s="14">
        <f>Calculations!Q74</f>
        <v>1.1983619260806913</v>
      </c>
      <c r="R101" s="14">
        <f>Calculations!O74</f>
        <v>4.7217834127548999E-2</v>
      </c>
      <c r="S101" s="14">
        <f>Calculations!R74</f>
        <v>3.2726981332946812</v>
      </c>
      <c r="T101" s="14" t="s">
        <v>200</v>
      </c>
      <c r="U101" s="13" t="s">
        <v>197</v>
      </c>
      <c r="V101" s="13" t="s">
        <v>194</v>
      </c>
      <c r="W101" s="29" t="s">
        <v>217</v>
      </c>
    </row>
    <row r="102" spans="2:23">
      <c r="B102" s="38" t="str">
        <f>Calculations!A75</f>
        <v>RC16</v>
      </c>
      <c r="C102" s="29" t="str">
        <f>Calculations!B75</f>
        <v>Local Centres 28</v>
      </c>
      <c r="D102" s="13" t="str">
        <f>Calculations!C75</f>
        <v>Mixed Residential/Commercial</v>
      </c>
      <c r="E102" s="14">
        <f>Calculations!D75</f>
        <v>0.186362</v>
      </c>
      <c r="F102" s="14">
        <f>Calculations!H75</f>
        <v>0.186362</v>
      </c>
      <c r="G102" s="14">
        <f>Calculations!L75</f>
        <v>100</v>
      </c>
      <c r="H102" s="14">
        <f>Calculations!G75</f>
        <v>0</v>
      </c>
      <c r="I102" s="14">
        <f>Calculations!K75</f>
        <v>0</v>
      </c>
      <c r="J102" s="14">
        <f>Calculations!F75</f>
        <v>0</v>
      </c>
      <c r="K102" s="14">
        <f>Calculations!J75</f>
        <v>0</v>
      </c>
      <c r="L102" s="14">
        <f>Calculations!E75</f>
        <v>0</v>
      </c>
      <c r="M102" s="14">
        <f>Calculations!I75</f>
        <v>0</v>
      </c>
      <c r="N102" s="14">
        <f>Calculations!M75</f>
        <v>0</v>
      </c>
      <c r="O102" s="14">
        <f>Calculations!P75</f>
        <v>0</v>
      </c>
      <c r="P102" s="14">
        <f>Calculations!N75</f>
        <v>0</v>
      </c>
      <c r="Q102" s="14">
        <f>Calculations!Q75</f>
        <v>0</v>
      </c>
      <c r="R102" s="14">
        <f>Calculations!O75</f>
        <v>7.96177653832E-3</v>
      </c>
      <c r="S102" s="14">
        <f>Calculations!R75</f>
        <v>4.2722102887498528</v>
      </c>
      <c r="T102" s="14" t="s">
        <v>200</v>
      </c>
      <c r="U102" s="13" t="s">
        <v>183</v>
      </c>
      <c r="V102" s="13" t="s">
        <v>184</v>
      </c>
      <c r="W102" s="13" t="s">
        <v>221</v>
      </c>
    </row>
    <row r="103" spans="2:23">
      <c r="B103" s="38" t="str">
        <f>Calculations!A76</f>
        <v>RC16</v>
      </c>
      <c r="C103" s="29" t="str">
        <f>Calculations!B76</f>
        <v>Local Centres 29</v>
      </c>
      <c r="D103" s="13" t="str">
        <f>Calculations!C76</f>
        <v>Mixed Residential/Commercial</v>
      </c>
      <c r="E103" s="14">
        <f>Calculations!D76</f>
        <v>0.136265</v>
      </c>
      <c r="F103" s="14">
        <f>Calculations!H76</f>
        <v>0.136265</v>
      </c>
      <c r="G103" s="14">
        <f>Calculations!L76</f>
        <v>100</v>
      </c>
      <c r="H103" s="14">
        <f>Calculations!G76</f>
        <v>0</v>
      </c>
      <c r="I103" s="14">
        <f>Calculations!K76</f>
        <v>0</v>
      </c>
      <c r="J103" s="14">
        <f>Calculations!F76</f>
        <v>0</v>
      </c>
      <c r="K103" s="14">
        <f>Calculations!J76</f>
        <v>0</v>
      </c>
      <c r="L103" s="14">
        <f>Calculations!E76</f>
        <v>0</v>
      </c>
      <c r="M103" s="14">
        <f>Calculations!I76</f>
        <v>0</v>
      </c>
      <c r="N103" s="14">
        <f>Calculations!M76</f>
        <v>0</v>
      </c>
      <c r="O103" s="14">
        <f>Calculations!P76</f>
        <v>0</v>
      </c>
      <c r="P103" s="14">
        <f>Calculations!N76</f>
        <v>0</v>
      </c>
      <c r="Q103" s="14">
        <f>Calculations!Q76</f>
        <v>0</v>
      </c>
      <c r="R103" s="14">
        <f>Calculations!O76</f>
        <v>0</v>
      </c>
      <c r="S103" s="14">
        <f>Calculations!R76</f>
        <v>0</v>
      </c>
      <c r="T103" s="14" t="s">
        <v>200</v>
      </c>
      <c r="U103" s="13" t="s">
        <v>198</v>
      </c>
      <c r="V103" s="13" t="s">
        <v>199</v>
      </c>
      <c r="W103" s="13" t="s">
        <v>221</v>
      </c>
    </row>
    <row r="104" spans="2:23">
      <c r="B104" s="38" t="str">
        <f>Calculations!A77</f>
        <v>RC16</v>
      </c>
      <c r="C104" s="29" t="str">
        <f>Calculations!B77</f>
        <v>Local Centres 30</v>
      </c>
      <c r="D104" s="13" t="str">
        <f>Calculations!C77</f>
        <v>Mixed Residential/Commercial</v>
      </c>
      <c r="E104" s="14">
        <f>Calculations!D77</f>
        <v>0.36972899999999997</v>
      </c>
      <c r="F104" s="14">
        <f>Calculations!H77</f>
        <v>0.36972899999999997</v>
      </c>
      <c r="G104" s="14">
        <f>Calculations!L77</f>
        <v>100</v>
      </c>
      <c r="H104" s="14">
        <f>Calculations!G77</f>
        <v>0</v>
      </c>
      <c r="I104" s="14">
        <f>Calculations!K77</f>
        <v>0</v>
      </c>
      <c r="J104" s="14">
        <f>Calculations!F77</f>
        <v>0</v>
      </c>
      <c r="K104" s="14">
        <f>Calculations!J77</f>
        <v>0</v>
      </c>
      <c r="L104" s="14">
        <f>Calculations!E77</f>
        <v>0</v>
      </c>
      <c r="M104" s="14">
        <f>Calculations!I77</f>
        <v>0</v>
      </c>
      <c r="N104" s="14">
        <f>Calculations!M77</f>
        <v>0</v>
      </c>
      <c r="O104" s="14">
        <f>Calculations!P77</f>
        <v>0</v>
      </c>
      <c r="P104" s="14">
        <f>Calculations!N77</f>
        <v>0</v>
      </c>
      <c r="Q104" s="14">
        <f>Calculations!Q77</f>
        <v>0</v>
      </c>
      <c r="R104" s="14">
        <f>Calculations!O77</f>
        <v>4.6175418815201E-2</v>
      </c>
      <c r="S104" s="14">
        <f>Calculations!R77</f>
        <v>12.488990264545384</v>
      </c>
      <c r="T104" s="14" t="s">
        <v>200</v>
      </c>
      <c r="U104" s="13" t="s">
        <v>183</v>
      </c>
      <c r="V104" s="13" t="s">
        <v>184</v>
      </c>
      <c r="W104" s="13" t="s">
        <v>221</v>
      </c>
    </row>
    <row r="105" spans="2:23">
      <c r="B105" s="38" t="str">
        <f>Calculations!A78</f>
        <v>RC16</v>
      </c>
      <c r="C105" s="29" t="str">
        <f>Calculations!B78</f>
        <v>Local Centres 31</v>
      </c>
      <c r="D105" s="13" t="str">
        <f>Calculations!C78</f>
        <v>Mixed Residential/Commercial</v>
      </c>
      <c r="E105" s="14">
        <f>Calculations!D78</f>
        <v>5.7400100000000003E-2</v>
      </c>
      <c r="F105" s="14">
        <f>Calculations!H78</f>
        <v>5.7400100000000003E-2</v>
      </c>
      <c r="G105" s="14">
        <f>Calculations!L78</f>
        <v>100</v>
      </c>
      <c r="H105" s="14">
        <f>Calculations!G78</f>
        <v>0</v>
      </c>
      <c r="I105" s="14">
        <f>Calculations!K78</f>
        <v>0</v>
      </c>
      <c r="J105" s="14">
        <f>Calculations!F78</f>
        <v>0</v>
      </c>
      <c r="K105" s="14">
        <f>Calculations!J78</f>
        <v>0</v>
      </c>
      <c r="L105" s="14">
        <f>Calculations!E78</f>
        <v>0</v>
      </c>
      <c r="M105" s="14">
        <f>Calculations!I78</f>
        <v>0</v>
      </c>
      <c r="N105" s="14">
        <f>Calculations!M78</f>
        <v>0</v>
      </c>
      <c r="O105" s="14">
        <f>Calculations!P78</f>
        <v>0</v>
      </c>
      <c r="P105" s="14">
        <f>Calculations!N78</f>
        <v>0</v>
      </c>
      <c r="Q105" s="14">
        <f>Calculations!Q78</f>
        <v>0</v>
      </c>
      <c r="R105" s="14">
        <f>Calculations!O78</f>
        <v>2.5116351766240001E-3</v>
      </c>
      <c r="S105" s="14">
        <f>Calculations!R78</f>
        <v>4.3756634163076367</v>
      </c>
      <c r="T105" s="14" t="s">
        <v>200</v>
      </c>
      <c r="U105" s="13" t="s">
        <v>183</v>
      </c>
      <c r="V105" s="13" t="s">
        <v>184</v>
      </c>
      <c r="W105" s="13" t="s">
        <v>221</v>
      </c>
    </row>
    <row r="106" spans="2:23">
      <c r="B106" s="38" t="str">
        <f>Calculations!A79</f>
        <v>RC16</v>
      </c>
      <c r="C106" s="29" t="str">
        <f>Calculations!B79</f>
        <v>Local Centres 32</v>
      </c>
      <c r="D106" s="13" t="str">
        <f>Calculations!C79</f>
        <v>Mixed Residential/Commercial</v>
      </c>
      <c r="E106" s="14">
        <f>Calculations!D79</f>
        <v>2.0025299999999999E-2</v>
      </c>
      <c r="F106" s="14">
        <f>Calculations!H79</f>
        <v>2.0025299999999999E-2</v>
      </c>
      <c r="G106" s="14">
        <f>Calculations!L79</f>
        <v>100</v>
      </c>
      <c r="H106" s="14">
        <f>Calculations!G79</f>
        <v>0</v>
      </c>
      <c r="I106" s="14">
        <f>Calculations!K79</f>
        <v>0</v>
      </c>
      <c r="J106" s="14">
        <f>Calculations!F79</f>
        <v>0</v>
      </c>
      <c r="K106" s="14">
        <f>Calculations!J79</f>
        <v>0</v>
      </c>
      <c r="L106" s="14">
        <f>Calculations!E79</f>
        <v>0</v>
      </c>
      <c r="M106" s="14">
        <f>Calculations!I79</f>
        <v>0</v>
      </c>
      <c r="N106" s="14">
        <f>Calculations!M79</f>
        <v>0</v>
      </c>
      <c r="O106" s="14">
        <f>Calculations!P79</f>
        <v>0</v>
      </c>
      <c r="P106" s="14">
        <f>Calculations!N79</f>
        <v>0</v>
      </c>
      <c r="Q106" s="14">
        <f>Calculations!Q79</f>
        <v>0</v>
      </c>
      <c r="R106" s="14">
        <f>Calculations!O79</f>
        <v>0</v>
      </c>
      <c r="S106" s="14">
        <f>Calculations!R79</f>
        <v>0</v>
      </c>
      <c r="T106" s="14" t="s">
        <v>200</v>
      </c>
      <c r="U106" s="13" t="s">
        <v>198</v>
      </c>
      <c r="V106" s="13" t="s">
        <v>199</v>
      </c>
      <c r="W106" s="13" t="s">
        <v>221</v>
      </c>
    </row>
    <row r="107" spans="2:23">
      <c r="B107" s="38" t="str">
        <f>Calculations!A80</f>
        <v>RC1</v>
      </c>
      <c r="C107" s="29" t="str">
        <f>Calculations!B80</f>
        <v>Primary Shopping Area</v>
      </c>
      <c r="D107" s="13" t="str">
        <f>Calculations!C80</f>
        <v>Retail / Commercial</v>
      </c>
      <c r="E107" s="14">
        <f>Calculations!D80</f>
        <v>12.873800299999999</v>
      </c>
      <c r="F107" s="14">
        <f>Calculations!H80</f>
        <v>12.873800299999999</v>
      </c>
      <c r="G107" s="14">
        <f>Calculations!L80</f>
        <v>100</v>
      </c>
      <c r="H107" s="14">
        <f>Calculations!G80</f>
        <v>0</v>
      </c>
      <c r="I107" s="14">
        <f>Calculations!K80</f>
        <v>0</v>
      </c>
      <c r="J107" s="14">
        <f>Calculations!F80</f>
        <v>0</v>
      </c>
      <c r="K107" s="14">
        <f>Calculations!J80</f>
        <v>0</v>
      </c>
      <c r="L107" s="14">
        <f>Calculations!E80</f>
        <v>0</v>
      </c>
      <c r="M107" s="14">
        <f>Calculations!I80</f>
        <v>0</v>
      </c>
      <c r="N107" s="14">
        <f>Calculations!M80</f>
        <v>0.19566987187495699</v>
      </c>
      <c r="O107" s="14">
        <f>Calculations!P80</f>
        <v>1.5199076210228071</v>
      </c>
      <c r="P107" s="14">
        <f>Calculations!N80</f>
        <v>0.68852956014941702</v>
      </c>
      <c r="Q107" s="14">
        <f>Calculations!Q80</f>
        <v>5.3483007667084674</v>
      </c>
      <c r="R107" s="14">
        <f>Calculations!O80</f>
        <v>1.93525716105784</v>
      </c>
      <c r="S107" s="14">
        <f>Calculations!R80</f>
        <v>15.032524320404752</v>
      </c>
      <c r="T107" s="14" t="s">
        <v>201</v>
      </c>
      <c r="U107" s="13" t="s">
        <v>183</v>
      </c>
      <c r="V107" s="13" t="s">
        <v>184</v>
      </c>
      <c r="W107" s="13" t="s">
        <v>221</v>
      </c>
    </row>
    <row r="108" spans="2:23">
      <c r="B108" s="38" t="str">
        <f>Calculations!A81</f>
        <v>RC15</v>
      </c>
      <c r="C108" s="29" t="str">
        <f>Calculations!B81</f>
        <v>Teesbay</v>
      </c>
      <c r="D108" s="13" t="str">
        <f>Calculations!C81</f>
        <v>Retail / Commercial</v>
      </c>
      <c r="E108" s="14">
        <f>Calculations!D81</f>
        <v>9.6301804000000004</v>
      </c>
      <c r="F108" s="14">
        <f>Calculations!H81</f>
        <v>9.6301804000000004</v>
      </c>
      <c r="G108" s="14">
        <f>Calculations!L81</f>
        <v>100</v>
      </c>
      <c r="H108" s="14">
        <f>Calculations!G81</f>
        <v>0</v>
      </c>
      <c r="I108" s="14">
        <f>Calculations!K81</f>
        <v>0</v>
      </c>
      <c r="J108" s="14">
        <f>Calculations!F81</f>
        <v>0</v>
      </c>
      <c r="K108" s="14">
        <f>Calculations!J81</f>
        <v>0</v>
      </c>
      <c r="L108" s="14">
        <f>Calculations!E81</f>
        <v>0</v>
      </c>
      <c r="M108" s="14">
        <f>Calculations!I81</f>
        <v>0</v>
      </c>
      <c r="N108" s="14">
        <f>Calculations!M81</f>
        <v>0.60922761049435303</v>
      </c>
      <c r="O108" s="14">
        <f>Calculations!P81</f>
        <v>6.3262325853662409</v>
      </c>
      <c r="P108" s="14">
        <f>Calculations!N81</f>
        <v>0.167043520363123</v>
      </c>
      <c r="Q108" s="14">
        <f>Calculations!Q81</f>
        <v>1.7345835012926965</v>
      </c>
      <c r="R108" s="14">
        <f>Calculations!O81</f>
        <v>1.2371770244737099</v>
      </c>
      <c r="S108" s="14">
        <f>Calculations!R81</f>
        <v>12.846872780012614</v>
      </c>
      <c r="T108" s="14" t="s">
        <v>201</v>
      </c>
      <c r="U108" s="13" t="s">
        <v>183</v>
      </c>
      <c r="V108" s="13" t="s">
        <v>184</v>
      </c>
      <c r="W108" s="13" t="s">
        <v>221</v>
      </c>
    </row>
    <row r="109" spans="2:23">
      <c r="B109" s="38" t="str">
        <f>Calculations!A82</f>
        <v>RC14</v>
      </c>
      <c r="C109" s="29" t="str">
        <f>Calculations!B82</f>
        <v>Trincomalee Wharf</v>
      </c>
      <c r="D109" s="13" t="str">
        <f>Calculations!C82</f>
        <v>Mixed Residential/Commercial</v>
      </c>
      <c r="E109" s="14">
        <f>Calculations!D82</f>
        <v>6.3817801000000003</v>
      </c>
      <c r="F109" s="14">
        <f>Calculations!H82</f>
        <v>5.0766633492776503</v>
      </c>
      <c r="G109" s="14">
        <f>Calculations!L82</f>
        <v>79.549330590028475</v>
      </c>
      <c r="H109" s="14">
        <f>Calculations!G82</f>
        <v>0.63577105422759805</v>
      </c>
      <c r="I109" s="14">
        <f>Calculations!K82</f>
        <v>9.9622839437478898</v>
      </c>
      <c r="J109" s="14">
        <f>Calculations!F82</f>
        <v>0.66934569649475195</v>
      </c>
      <c r="K109" s="14">
        <f>Calculations!J82</f>
        <v>10.488385466223631</v>
      </c>
      <c r="L109" s="14">
        <f>Calculations!E82</f>
        <v>0</v>
      </c>
      <c r="M109" s="14">
        <f>Calculations!I82</f>
        <v>0</v>
      </c>
      <c r="N109" s="14">
        <f>Calculations!M82</f>
        <v>3.4398390000499997E-2</v>
      </c>
      <c r="O109" s="14">
        <f>Calculations!P82</f>
        <v>0.53900932751506114</v>
      </c>
      <c r="P109" s="14">
        <f>Calculations!N82</f>
        <v>0.1004</v>
      </c>
      <c r="Q109" s="14">
        <f>Calculations!Q82</f>
        <v>1.5732287610474076</v>
      </c>
      <c r="R109" s="14">
        <f>Calculations!O82</f>
        <v>0.54727757530834398</v>
      </c>
      <c r="S109" s="14">
        <f>Calculations!R82</f>
        <v>8.575625714655132</v>
      </c>
      <c r="T109" s="14" t="s">
        <v>200</v>
      </c>
      <c r="U109" s="13" t="s">
        <v>197</v>
      </c>
      <c r="V109" s="13" t="s">
        <v>194</v>
      </c>
      <c r="W109" s="13" t="s">
        <v>215</v>
      </c>
    </row>
    <row r="110" spans="2:23">
      <c r="B110" s="38" t="str">
        <f>Calculations!A83</f>
        <v>RC13</v>
      </c>
      <c r="C110" s="29" t="str">
        <f>Calculations!B83</f>
        <v>West of Marina Way</v>
      </c>
      <c r="D110" s="13" t="str">
        <f>Calculations!C83</f>
        <v>Retail / Commercial</v>
      </c>
      <c r="E110" s="14">
        <f>Calculations!D83</f>
        <v>9.0507202000000007</v>
      </c>
      <c r="F110" s="14">
        <f>Calculations!H83</f>
        <v>9.0507202000000007</v>
      </c>
      <c r="G110" s="14">
        <f>Calculations!L83</f>
        <v>100</v>
      </c>
      <c r="H110" s="14">
        <f>Calculations!G83</f>
        <v>0</v>
      </c>
      <c r="I110" s="14">
        <f>Calculations!K83</f>
        <v>0</v>
      </c>
      <c r="J110" s="14">
        <f>Calculations!F83</f>
        <v>0</v>
      </c>
      <c r="K110" s="14">
        <f>Calculations!J83</f>
        <v>0</v>
      </c>
      <c r="L110" s="14">
        <f>Calculations!E83</f>
        <v>0</v>
      </c>
      <c r="M110" s="14">
        <f>Calculations!I83</f>
        <v>0</v>
      </c>
      <c r="N110" s="14">
        <f>Calculations!M83</f>
        <v>6.9199999999999998E-2</v>
      </c>
      <c r="O110" s="14">
        <f>Calculations!P83</f>
        <v>0.76458003861394364</v>
      </c>
      <c r="P110" s="14">
        <f>Calculations!N83</f>
        <v>0.23429853999987199</v>
      </c>
      <c r="Q110" s="14">
        <f>Calculations!Q83</f>
        <v>2.5887281323741727</v>
      </c>
      <c r="R110" s="14">
        <f>Calculations!O83</f>
        <v>0.70370369276974698</v>
      </c>
      <c r="S110" s="14">
        <f>Calculations!R83</f>
        <v>7.7751126674952005</v>
      </c>
      <c r="T110" s="14" t="s">
        <v>201</v>
      </c>
      <c r="U110" s="13" t="s">
        <v>183</v>
      </c>
      <c r="V110" s="13" t="s">
        <v>184</v>
      </c>
      <c r="W110" s="13" t="s">
        <v>221</v>
      </c>
    </row>
    <row r="111" spans="2:23">
      <c r="B111" s="38" t="str">
        <f>Calculations!A84</f>
        <v>RC12</v>
      </c>
      <c r="C111" s="29" t="str">
        <f>Calculations!B84</f>
        <v>The Marina</v>
      </c>
      <c r="D111" s="13" t="str">
        <f>Calculations!C84</f>
        <v>Mixed Residential/Commercial</v>
      </c>
      <c r="E111" s="14">
        <f>Calculations!D84</f>
        <v>19.5486</v>
      </c>
      <c r="F111" s="14">
        <f>Calculations!H84</f>
        <v>15.802743</v>
      </c>
      <c r="G111" s="14">
        <f>Calculations!L84</f>
        <v>80.838233940026399</v>
      </c>
      <c r="H111" s="14">
        <f>Calculations!G84</f>
        <v>1.1856409999999999</v>
      </c>
      <c r="I111" s="14">
        <f>Calculations!K84</f>
        <v>6.065094175541982</v>
      </c>
      <c r="J111" s="14">
        <f>Calculations!F84</f>
        <v>2.5602159999999996</v>
      </c>
      <c r="K111" s="14">
        <f>Calculations!J84</f>
        <v>13.096671884431618</v>
      </c>
      <c r="L111" s="14">
        <f>Calculations!E84</f>
        <v>0</v>
      </c>
      <c r="M111" s="14">
        <f>Calculations!I84</f>
        <v>0</v>
      </c>
      <c r="N111" s="14">
        <f>Calculations!M84</f>
        <v>7.3291999999999996E-2</v>
      </c>
      <c r="O111" s="14">
        <f>Calculations!P84</f>
        <v>0.37492198929846632</v>
      </c>
      <c r="P111" s="14">
        <f>Calculations!N84</f>
        <v>7.3660000000000003E-2</v>
      </c>
      <c r="Q111" s="14">
        <f>Calculations!Q84</f>
        <v>0.37680447704694969</v>
      </c>
      <c r="R111" s="14">
        <f>Calculations!O84</f>
        <v>0.40653899999999998</v>
      </c>
      <c r="S111" s="14">
        <f>Calculations!R84</f>
        <v>2.0796323010343452</v>
      </c>
      <c r="T111" s="14" t="s">
        <v>200</v>
      </c>
      <c r="U111" s="13" t="s">
        <v>197</v>
      </c>
      <c r="V111" s="13" t="s">
        <v>194</v>
      </c>
      <c r="W111" s="13" t="s">
        <v>215</v>
      </c>
    </row>
    <row r="112" spans="2:23">
      <c r="B112" s="38" t="str">
        <f>Calculations!A85</f>
        <v>RC2</v>
      </c>
      <c r="C112" s="29" t="str">
        <f>Calculations!B85</f>
        <v>The Town Centre</v>
      </c>
      <c r="D112" s="13" t="str">
        <f>Calculations!C85</f>
        <v>Mixed Residential/Commercial</v>
      </c>
      <c r="E112" s="14">
        <f>Calculations!D85</f>
        <v>39.224899299999997</v>
      </c>
      <c r="F112" s="14">
        <f>Calculations!H85</f>
        <v>37.114120065183464</v>
      </c>
      <c r="G112" s="14">
        <f>Calculations!L85</f>
        <v>94.6187771734661</v>
      </c>
      <c r="H112" s="14">
        <f>Calculations!G85</f>
        <v>0.237793678404564</v>
      </c>
      <c r="I112" s="14">
        <f>Calculations!K85</f>
        <v>0.60623145667212464</v>
      </c>
      <c r="J112" s="14">
        <f>Calculations!F85</f>
        <v>1.87298555641197</v>
      </c>
      <c r="K112" s="14">
        <f>Calculations!J85</f>
        <v>4.7749913698617705</v>
      </c>
      <c r="L112" s="14">
        <f>Calculations!E85</f>
        <v>0</v>
      </c>
      <c r="M112" s="14">
        <f>Calculations!I85</f>
        <v>0</v>
      </c>
      <c r="N112" s="14">
        <f>Calculations!M85</f>
        <v>0.33649259490194799</v>
      </c>
      <c r="O112" s="14">
        <f>Calculations!P85</f>
        <v>0.85785457937924658</v>
      </c>
      <c r="P112" s="14">
        <f>Calculations!N85</f>
        <v>1.1107760898438701</v>
      </c>
      <c r="Q112" s="14">
        <f>Calculations!Q85</f>
        <v>2.8318137450103542</v>
      </c>
      <c r="R112" s="14">
        <f>Calculations!O85</f>
        <v>4.2606848345802701</v>
      </c>
      <c r="S112" s="14">
        <f>Calculations!R85</f>
        <v>10.862194449483955</v>
      </c>
      <c r="T112" s="14" t="s">
        <v>200</v>
      </c>
      <c r="U112" s="13" t="s">
        <v>197</v>
      </c>
      <c r="V112" s="13" t="s">
        <v>194</v>
      </c>
      <c r="W112" s="13" t="s">
        <v>215</v>
      </c>
    </row>
    <row r="113" spans="2:23">
      <c r="B113" s="38" t="str">
        <f>Calculations!A86</f>
        <v>RC18</v>
      </c>
      <c r="C113" s="29" t="str">
        <f>Calculations!B86</f>
        <v>The Town Centre Sub Areas Zone 4</v>
      </c>
      <c r="D113" s="13" t="str">
        <f>Calculations!C86</f>
        <v>Retail / Commercial</v>
      </c>
      <c r="E113" s="14">
        <f>Calculations!D86</f>
        <v>3.4168501</v>
      </c>
      <c r="F113" s="14">
        <f>Calculations!H86</f>
        <v>3.4168501</v>
      </c>
      <c r="G113" s="14">
        <f>Calculations!L86</f>
        <v>100</v>
      </c>
      <c r="H113" s="14">
        <f>Calculations!G86</f>
        <v>0</v>
      </c>
      <c r="I113" s="14">
        <f>Calculations!K86</f>
        <v>0</v>
      </c>
      <c r="J113" s="14">
        <f>Calculations!F86</f>
        <v>0</v>
      </c>
      <c r="K113" s="14">
        <f>Calculations!J86</f>
        <v>0</v>
      </c>
      <c r="L113" s="14">
        <f>Calculations!E86</f>
        <v>0</v>
      </c>
      <c r="M113" s="14">
        <f>Calculations!I86</f>
        <v>0</v>
      </c>
      <c r="N113" s="14">
        <f>Calculations!M86</f>
        <v>1.7600000000000001E-2</v>
      </c>
      <c r="O113" s="14">
        <f>Calculations!P86</f>
        <v>0.51509429693740449</v>
      </c>
      <c r="P113" s="14">
        <f>Calculations!N86</f>
        <v>1.9349210000037999E-2</v>
      </c>
      <c r="Q113" s="14">
        <f>Calculations!Q86</f>
        <v>0.56628793870816863</v>
      </c>
      <c r="R113" s="14">
        <f>Calculations!O86</f>
        <v>0.33702454597079601</v>
      </c>
      <c r="S113" s="14">
        <f>Calculations!R86</f>
        <v>9.8636034975838136</v>
      </c>
      <c r="T113" s="14" t="s">
        <v>201</v>
      </c>
      <c r="U113" s="13" t="s">
        <v>183</v>
      </c>
      <c r="V113" s="13" t="s">
        <v>184</v>
      </c>
      <c r="W113" s="13" t="s">
        <v>221</v>
      </c>
    </row>
    <row r="114" spans="2:23">
      <c r="B114" s="38" t="str">
        <f>Calculations!A87</f>
        <v>RC18</v>
      </c>
      <c r="C114" s="29" t="str">
        <f>Calculations!B87</f>
        <v>The Town Centre Sub Areas Zone 6</v>
      </c>
      <c r="D114" s="13" t="str">
        <f>Calculations!C87</f>
        <v>Retail / Commercial</v>
      </c>
      <c r="E114" s="14">
        <f>Calculations!D87</f>
        <v>1.6801200000000001</v>
      </c>
      <c r="F114" s="14">
        <f>Calculations!H87</f>
        <v>1.6801200000000001</v>
      </c>
      <c r="G114" s="14">
        <f>Calculations!L87</f>
        <v>100</v>
      </c>
      <c r="H114" s="14">
        <f>Calculations!G87</f>
        <v>0</v>
      </c>
      <c r="I114" s="14">
        <f>Calculations!K87</f>
        <v>0</v>
      </c>
      <c r="J114" s="14">
        <f>Calculations!F87</f>
        <v>0</v>
      </c>
      <c r="K114" s="14">
        <f>Calculations!J87</f>
        <v>0</v>
      </c>
      <c r="L114" s="14">
        <f>Calculations!E87</f>
        <v>0</v>
      </c>
      <c r="M114" s="14">
        <f>Calculations!I87</f>
        <v>0</v>
      </c>
      <c r="N114" s="14">
        <f>Calculations!M87</f>
        <v>9.8145424810000006E-5</v>
      </c>
      <c r="O114" s="14">
        <f>Calculations!P87</f>
        <v>5.8415723168583197E-3</v>
      </c>
      <c r="P114" s="14">
        <f>Calculations!N87</f>
        <v>1.0924579999967999E-2</v>
      </c>
      <c r="Q114" s="14">
        <f>Calculations!Q87</f>
        <v>0.65022617431897711</v>
      </c>
      <c r="R114" s="14">
        <f>Calculations!O87</f>
        <v>3.7049555573616999E-2</v>
      </c>
      <c r="S114" s="14">
        <f>Calculations!R87</f>
        <v>2.2051731765360212</v>
      </c>
      <c r="T114" s="14" t="s">
        <v>201</v>
      </c>
      <c r="U114" s="13" t="s">
        <v>183</v>
      </c>
      <c r="V114" s="13" t="s">
        <v>184</v>
      </c>
      <c r="W114" s="13" t="s">
        <v>221</v>
      </c>
    </row>
    <row r="115" spans="2:23">
      <c r="B115" s="38" t="str">
        <f>Calculations!A88</f>
        <v>RC18</v>
      </c>
      <c r="C115" s="29" t="str">
        <f>Calculations!B88</f>
        <v>The Town Centre Sub Areas Zone 7</v>
      </c>
      <c r="D115" s="13" t="str">
        <f>Calculations!C88</f>
        <v>Retail / Commercial</v>
      </c>
      <c r="E115" s="14">
        <f>Calculations!D88</f>
        <v>2.5097699000000002</v>
      </c>
      <c r="F115" s="14">
        <f>Calculations!H88</f>
        <v>2.5097699000000002</v>
      </c>
      <c r="G115" s="14">
        <f>Calculations!L88</f>
        <v>100</v>
      </c>
      <c r="H115" s="14">
        <f>Calculations!G88</f>
        <v>0</v>
      </c>
      <c r="I115" s="14">
        <f>Calculations!K88</f>
        <v>0</v>
      </c>
      <c r="J115" s="14">
        <f>Calculations!F88</f>
        <v>0</v>
      </c>
      <c r="K115" s="14">
        <f>Calculations!J88</f>
        <v>0</v>
      </c>
      <c r="L115" s="14">
        <f>Calculations!E88</f>
        <v>0</v>
      </c>
      <c r="M115" s="14">
        <f>Calculations!I88</f>
        <v>0</v>
      </c>
      <c r="N115" s="14">
        <f>Calculations!M88</f>
        <v>9.1507500000299995E-3</v>
      </c>
      <c r="O115" s="14">
        <f>Calculations!P88</f>
        <v>0.36460513770724551</v>
      </c>
      <c r="P115" s="14">
        <f>Calculations!N88</f>
        <v>8.2618330000061996E-2</v>
      </c>
      <c r="Q115" s="14">
        <f>Calculations!Q88</f>
        <v>3.2918687087633804</v>
      </c>
      <c r="R115" s="14">
        <f>Calculations!O88</f>
        <v>0.173133308598236</v>
      </c>
      <c r="S115" s="14">
        <f>Calculations!R88</f>
        <v>6.8983737751510992</v>
      </c>
      <c r="T115" s="14" t="s">
        <v>201</v>
      </c>
      <c r="U115" s="13" t="s">
        <v>183</v>
      </c>
      <c r="V115" s="13" t="s">
        <v>184</v>
      </c>
      <c r="W115" s="13" t="s">
        <v>221</v>
      </c>
    </row>
    <row r="116" spans="2:23">
      <c r="B116" s="38" t="str">
        <f>Calculations!A89</f>
        <v>RC18</v>
      </c>
      <c r="C116" s="29" t="str">
        <f>Calculations!B89</f>
        <v>The Town Centre Sub Areas Zone 8</v>
      </c>
      <c r="D116" s="13" t="str">
        <f>Calculations!C89</f>
        <v>Retail / Commercial</v>
      </c>
      <c r="E116" s="14">
        <f>Calculations!D89</f>
        <v>1.07436</v>
      </c>
      <c r="F116" s="14">
        <f>Calculations!H89</f>
        <v>1.07436</v>
      </c>
      <c r="G116" s="14">
        <f>Calculations!L89</f>
        <v>100</v>
      </c>
      <c r="H116" s="14">
        <f>Calculations!G89</f>
        <v>0</v>
      </c>
      <c r="I116" s="14">
        <f>Calculations!K89</f>
        <v>0</v>
      </c>
      <c r="J116" s="14">
        <f>Calculations!F89</f>
        <v>0</v>
      </c>
      <c r="K116" s="14">
        <f>Calculations!J89</f>
        <v>0</v>
      </c>
      <c r="L116" s="14">
        <f>Calculations!E89</f>
        <v>0</v>
      </c>
      <c r="M116" s="14">
        <f>Calculations!I89</f>
        <v>0</v>
      </c>
      <c r="N116" s="14">
        <f>Calculations!M89</f>
        <v>2.3929029005599999E-4</v>
      </c>
      <c r="O116" s="14">
        <f>Calculations!P89</f>
        <v>2.2272821964332255E-2</v>
      </c>
      <c r="P116" s="14">
        <f>Calculations!N89</f>
        <v>1.6617621949268999E-2</v>
      </c>
      <c r="Q116" s="14">
        <f>Calculations!Q89</f>
        <v>1.5467461511289511</v>
      </c>
      <c r="R116" s="14">
        <f>Calculations!O89</f>
        <v>0.11552746935791899</v>
      </c>
      <c r="S116" s="14">
        <f>Calculations!R89</f>
        <v>10.75314320692496</v>
      </c>
      <c r="T116" s="14" t="s">
        <v>201</v>
      </c>
      <c r="U116" s="13" t="s">
        <v>183</v>
      </c>
      <c r="V116" s="13" t="s">
        <v>184</v>
      </c>
      <c r="W116" s="13" t="s">
        <v>221</v>
      </c>
    </row>
    <row r="117" spans="2:23">
      <c r="B117" s="38" t="str">
        <f>Calculations!A90</f>
        <v>RC18</v>
      </c>
      <c r="C117" s="29" t="str">
        <f>Calculations!B90</f>
        <v>The Town Centre Sub Areas Zone 5</v>
      </c>
      <c r="D117" s="13" t="str">
        <f>Calculations!C90</f>
        <v>Retail / Commercial</v>
      </c>
      <c r="E117" s="14">
        <f>Calculations!D90</f>
        <v>0.58648100000000003</v>
      </c>
      <c r="F117" s="14">
        <f>Calculations!H90</f>
        <v>0.58648100000000003</v>
      </c>
      <c r="G117" s="14">
        <f>Calculations!L90</f>
        <v>100</v>
      </c>
      <c r="H117" s="14">
        <f>Calculations!G90</f>
        <v>0</v>
      </c>
      <c r="I117" s="14">
        <f>Calculations!K90</f>
        <v>0</v>
      </c>
      <c r="J117" s="14">
        <f>Calculations!F90</f>
        <v>0</v>
      </c>
      <c r="K117" s="14">
        <f>Calculations!J90</f>
        <v>0</v>
      </c>
      <c r="L117" s="14">
        <f>Calculations!E90</f>
        <v>0</v>
      </c>
      <c r="M117" s="14">
        <f>Calculations!I90</f>
        <v>0</v>
      </c>
      <c r="N117" s="14">
        <f>Calculations!M90</f>
        <v>0</v>
      </c>
      <c r="O117" s="14">
        <f>Calculations!P90</f>
        <v>0</v>
      </c>
      <c r="P117" s="14">
        <f>Calculations!N90</f>
        <v>1.1599999999999999E-2</v>
      </c>
      <c r="Q117" s="14">
        <f>Calculations!Q90</f>
        <v>1.9778986872550002</v>
      </c>
      <c r="R117" s="14">
        <f>Calculations!O90</f>
        <v>1.4431300379982E-2</v>
      </c>
      <c r="S117" s="14">
        <f>Calculations!R90</f>
        <v>2.4606594893921541</v>
      </c>
      <c r="T117" s="14" t="s">
        <v>201</v>
      </c>
      <c r="U117" s="13" t="s">
        <v>183</v>
      </c>
      <c r="V117" s="13" t="s">
        <v>184</v>
      </c>
      <c r="W117" s="13" t="s">
        <v>221</v>
      </c>
    </row>
    <row r="118" spans="2:23" ht="25.5">
      <c r="B118" s="38" t="str">
        <f>Calculations!A91</f>
        <v>RC18</v>
      </c>
      <c r="C118" s="29" t="str">
        <f>Calculations!B91</f>
        <v>The Town Centre Sub Areas Zone 2</v>
      </c>
      <c r="D118" s="13" t="str">
        <f>Calculations!C91</f>
        <v>Retail / Commercial</v>
      </c>
      <c r="E118" s="14">
        <f>Calculations!D91</f>
        <v>5.6134500999999997</v>
      </c>
      <c r="F118" s="14">
        <f>Calculations!H91</f>
        <v>5.2584384454790198</v>
      </c>
      <c r="G118" s="14">
        <f>Calculations!L91</f>
        <v>93.67569590542935</v>
      </c>
      <c r="H118" s="14">
        <f>Calculations!G91</f>
        <v>4.7734195703937998E-2</v>
      </c>
      <c r="I118" s="14">
        <f>Calculations!K91</f>
        <v>0.85035396865713653</v>
      </c>
      <c r="J118" s="14">
        <f>Calculations!F91</f>
        <v>0.30727745881704199</v>
      </c>
      <c r="K118" s="14">
        <f>Calculations!J91</f>
        <v>5.4739501259135093</v>
      </c>
      <c r="L118" s="14">
        <f>Calculations!E91</f>
        <v>0</v>
      </c>
      <c r="M118" s="14">
        <f>Calculations!I91</f>
        <v>0</v>
      </c>
      <c r="N118" s="14">
        <f>Calculations!M91</f>
        <v>2.6214500003489999E-3</v>
      </c>
      <c r="O118" s="14">
        <f>Calculations!P91</f>
        <v>4.6699444257088885E-2</v>
      </c>
      <c r="P118" s="14">
        <f>Calculations!N91</f>
        <v>8.3061591230578005E-2</v>
      </c>
      <c r="Q118" s="14">
        <f>Calculations!Q91</f>
        <v>1.4796887787526252</v>
      </c>
      <c r="R118" s="14">
        <f>Calculations!O91</f>
        <v>0.45608518720130498</v>
      </c>
      <c r="S118" s="14">
        <f>Calculations!R91</f>
        <v>8.1248640154707168</v>
      </c>
      <c r="T118" s="14" t="s">
        <v>201</v>
      </c>
      <c r="U118" s="13" t="s">
        <v>187</v>
      </c>
      <c r="V118" s="13" t="s">
        <v>188</v>
      </c>
      <c r="W118" s="29" t="s">
        <v>216</v>
      </c>
    </row>
    <row r="119" spans="2:23">
      <c r="B119" s="38" t="str">
        <f>Calculations!A92</f>
        <v>RC18</v>
      </c>
      <c r="C119" s="29" t="str">
        <f>Calculations!B92</f>
        <v>The Town Centre Sub Areas Zone 1</v>
      </c>
      <c r="D119" s="13" t="str">
        <f>Calculations!C92</f>
        <v>Retail / Commercial</v>
      </c>
      <c r="E119" s="14">
        <f>Calculations!D92</f>
        <v>8.7414503000000003</v>
      </c>
      <c r="F119" s="14">
        <f>Calculations!H92</f>
        <v>8.7414503000000003</v>
      </c>
      <c r="G119" s="14">
        <f>Calculations!L92</f>
        <v>100</v>
      </c>
      <c r="H119" s="14">
        <f>Calculations!G92</f>
        <v>0</v>
      </c>
      <c r="I119" s="14">
        <f>Calculations!K92</f>
        <v>0</v>
      </c>
      <c r="J119" s="14">
        <f>Calculations!F92</f>
        <v>0</v>
      </c>
      <c r="K119" s="14">
        <f>Calculations!J92</f>
        <v>0</v>
      </c>
      <c r="L119" s="14">
        <f>Calculations!E92</f>
        <v>0</v>
      </c>
      <c r="M119" s="14">
        <f>Calculations!I92</f>
        <v>0</v>
      </c>
      <c r="N119" s="14">
        <f>Calculations!M92</f>
        <v>0.18465517999995501</v>
      </c>
      <c r="O119" s="14">
        <f>Calculations!P92</f>
        <v>2.1124089671934074</v>
      </c>
      <c r="P119" s="14">
        <f>Calculations!N92</f>
        <v>0.53613154999948998</v>
      </c>
      <c r="Q119" s="14">
        <f>Calculations!Q92</f>
        <v>6.1332105268560522</v>
      </c>
      <c r="R119" s="14">
        <f>Calculations!O92</f>
        <v>1.5595005207820201</v>
      </c>
      <c r="S119" s="14">
        <f>Calculations!R92</f>
        <v>17.840294999812791</v>
      </c>
      <c r="T119" s="14" t="s">
        <v>201</v>
      </c>
      <c r="U119" s="13" t="s">
        <v>183</v>
      </c>
      <c r="V119" s="13" t="s">
        <v>184</v>
      </c>
      <c r="W119" s="13" t="s">
        <v>221</v>
      </c>
    </row>
    <row r="120" spans="2:23" ht="25.5">
      <c r="B120" s="38" t="str">
        <f>Calculations!A93</f>
        <v>RC18</v>
      </c>
      <c r="C120" s="29" t="str">
        <f>Calculations!B93</f>
        <v>The Town Centre Sub Areas Zone 3</v>
      </c>
      <c r="D120" s="13" t="str">
        <f>Calculations!C93</f>
        <v>Retail / Commercial</v>
      </c>
      <c r="E120" s="14">
        <f>Calculations!D93</f>
        <v>1.6925300000000001</v>
      </c>
      <c r="F120" s="14">
        <f>Calculations!H93</f>
        <v>0.66340225794567509</v>
      </c>
      <c r="G120" s="14">
        <f>Calculations!L93</f>
        <v>39.195893599857904</v>
      </c>
      <c r="H120" s="14">
        <f>Calculations!G93</f>
        <v>0.10359556777647699</v>
      </c>
      <c r="I120" s="14">
        <f>Calculations!K93</f>
        <v>6.1207522334302489</v>
      </c>
      <c r="J120" s="14">
        <f>Calculations!F93</f>
        <v>0.92553217427784795</v>
      </c>
      <c r="K120" s="14">
        <f>Calculations!J93</f>
        <v>54.683354166711837</v>
      </c>
      <c r="L120" s="14">
        <f>Calculations!E93</f>
        <v>0</v>
      </c>
      <c r="M120" s="14">
        <f>Calculations!I93</f>
        <v>0</v>
      </c>
      <c r="N120" s="14">
        <f>Calculations!M93</f>
        <v>2.7412200001069999E-3</v>
      </c>
      <c r="O120" s="14">
        <f>Calculations!P93</f>
        <v>0.16195990618228331</v>
      </c>
      <c r="P120" s="14">
        <f>Calculations!N93</f>
        <v>4.7979357635783003E-2</v>
      </c>
      <c r="Q120" s="14">
        <f>Calculations!Q93</f>
        <v>2.83477147440713</v>
      </c>
      <c r="R120" s="14">
        <f>Calculations!O93</f>
        <v>0.21167372102281601</v>
      </c>
      <c r="S120" s="14">
        <f>Calculations!R93</f>
        <v>12.506349726315987</v>
      </c>
      <c r="T120" s="14" t="s">
        <v>201</v>
      </c>
      <c r="U120" s="13" t="s">
        <v>187</v>
      </c>
      <c r="V120" s="13" t="s">
        <v>188</v>
      </c>
      <c r="W120" s="29" t="s">
        <v>216</v>
      </c>
    </row>
    <row r="121" spans="2:23">
      <c r="B121" s="38" t="str">
        <f>Calculations!A94</f>
        <v>LT1</v>
      </c>
      <c r="C121" s="29" t="str">
        <f>Calculations!B94</f>
        <v>The Headland</v>
      </c>
      <c r="D121" s="13" t="s">
        <v>195</v>
      </c>
      <c r="E121" s="14">
        <f>Calculations!D94</f>
        <v>43.73</v>
      </c>
      <c r="F121" s="14">
        <f>Calculations!H94</f>
        <v>32.169999999999995</v>
      </c>
      <c r="G121" s="14">
        <f>Calculations!L94</f>
        <v>73.565058312371363</v>
      </c>
      <c r="H121" s="14">
        <f>Calculations!G94</f>
        <v>2.68</v>
      </c>
      <c r="I121" s="14">
        <f>Calculations!K94</f>
        <v>6.1285158929796486</v>
      </c>
      <c r="J121" s="14">
        <f>Calculations!F94</f>
        <v>8.8800000000000008</v>
      </c>
      <c r="K121" s="14">
        <f>Calculations!J94</f>
        <v>20.306425794648987</v>
      </c>
      <c r="L121" s="14">
        <f>Calculations!E94</f>
        <v>0</v>
      </c>
      <c r="M121" s="14">
        <f>Calculations!I94</f>
        <v>0</v>
      </c>
      <c r="N121" s="14">
        <f>Calculations!M94</f>
        <v>0.3</v>
      </c>
      <c r="O121" s="14">
        <f>Calculations!P94</f>
        <v>0.68602789846787104</v>
      </c>
      <c r="P121" s="14">
        <f>Calculations!N94</f>
        <v>0.66</v>
      </c>
      <c r="Q121" s="14">
        <f>Calculations!Q94</f>
        <v>1.5092613766293164</v>
      </c>
      <c r="R121" s="14">
        <f>Calculations!O94</f>
        <v>2.3199999999999998</v>
      </c>
      <c r="S121" s="14">
        <f>Calculations!R94</f>
        <v>5.305282414818203</v>
      </c>
      <c r="T121" s="14" t="s">
        <v>200</v>
      </c>
      <c r="U121" s="13" t="s">
        <v>197</v>
      </c>
      <c r="V121" s="13" t="s">
        <v>194</v>
      </c>
      <c r="W121" s="13" t="s">
        <v>215</v>
      </c>
    </row>
    <row r="122" spans="2:23">
      <c r="B122" s="38" t="str">
        <f>Calculations!A95</f>
        <v>LT2</v>
      </c>
      <c r="C122" s="29" t="str">
        <f>Calculations!B95</f>
        <v>The Marina</v>
      </c>
      <c r="D122" s="13" t="s">
        <v>195</v>
      </c>
      <c r="E122" s="14">
        <f>Calculations!D95</f>
        <v>30.99</v>
      </c>
      <c r="F122" s="14">
        <f>Calculations!H95</f>
        <v>25.331861</v>
      </c>
      <c r="G122" s="14">
        <f>Calculations!L95</f>
        <v>81.742049048080034</v>
      </c>
      <c r="H122" s="14">
        <f>Calculations!G95</f>
        <v>2.1476540000000002</v>
      </c>
      <c r="I122" s="14">
        <f>Calculations!K95</f>
        <v>6.9301516618263959</v>
      </c>
      <c r="J122" s="14">
        <f>Calculations!F95</f>
        <v>3.5104850000000001</v>
      </c>
      <c r="K122" s="14">
        <f>Calculations!J95</f>
        <v>11.32779929009358</v>
      </c>
      <c r="L122" s="14">
        <f>Calculations!E95</f>
        <v>0</v>
      </c>
      <c r="M122" s="14">
        <f>Calculations!I95</f>
        <v>0</v>
      </c>
      <c r="N122" s="14">
        <f>Calculations!M95</f>
        <v>0.16517999999999999</v>
      </c>
      <c r="O122" s="14">
        <f>Calculations!P95</f>
        <v>0.53301064859632141</v>
      </c>
      <c r="P122" s="14">
        <f>Calculations!N95</f>
        <v>0.27820899999999998</v>
      </c>
      <c r="Q122" s="14">
        <f>Calculations!Q95</f>
        <v>0.89773797999354621</v>
      </c>
      <c r="R122" s="14">
        <f>Calculations!O95</f>
        <v>1.3076859999999999</v>
      </c>
      <c r="S122" s="14">
        <f>Calculations!R95</f>
        <v>4.2197031300419487</v>
      </c>
      <c r="T122" s="14" t="s">
        <v>200</v>
      </c>
      <c r="U122" s="13" t="s">
        <v>197</v>
      </c>
      <c r="V122" s="13" t="s">
        <v>194</v>
      </c>
      <c r="W122" s="13" t="s">
        <v>215</v>
      </c>
    </row>
    <row r="123" spans="2:23">
      <c r="B123" s="38" t="str">
        <f>Calculations!A96</f>
        <v>LT3</v>
      </c>
      <c r="C123" s="29" t="str">
        <f>Calculations!B96</f>
        <v>Seaton Carew</v>
      </c>
      <c r="D123" s="13" t="s">
        <v>195</v>
      </c>
      <c r="E123" s="14">
        <f>Calculations!D96</f>
        <v>43.15</v>
      </c>
      <c r="F123" s="14">
        <f>Calculations!H96</f>
        <v>37.89</v>
      </c>
      <c r="G123" s="14">
        <f>Calculations!L96</f>
        <v>87.809965237543452</v>
      </c>
      <c r="H123" s="14">
        <f>Calculations!G96</f>
        <v>2.69</v>
      </c>
      <c r="I123" s="14">
        <f>Calculations!K96</f>
        <v>6.2340672074159906</v>
      </c>
      <c r="J123" s="14">
        <f>Calculations!F96</f>
        <v>2.57</v>
      </c>
      <c r="K123" s="14">
        <f>Calculations!J96</f>
        <v>5.955967555040556</v>
      </c>
      <c r="L123" s="14">
        <f>Calculations!E96</f>
        <v>0</v>
      </c>
      <c r="M123" s="14">
        <f>Calculations!I96</f>
        <v>0</v>
      </c>
      <c r="N123" s="14">
        <f>Calculations!M96</f>
        <v>0.57999999999999996</v>
      </c>
      <c r="O123" s="14">
        <f>Calculations!P96</f>
        <v>1.3441483198146003</v>
      </c>
      <c r="P123" s="14">
        <f>Calculations!N96</f>
        <v>0.68</v>
      </c>
      <c r="Q123" s="14">
        <f>Calculations!Q96</f>
        <v>1.5758980301274625</v>
      </c>
      <c r="R123" s="14">
        <f>Calculations!O96</f>
        <v>2.85</v>
      </c>
      <c r="S123" s="14">
        <f>Calculations!R96</f>
        <v>6.6048667439165705</v>
      </c>
      <c r="T123" s="14" t="s">
        <v>201</v>
      </c>
      <c r="U123" s="13" t="s">
        <v>187</v>
      </c>
      <c r="V123" s="13" t="s">
        <v>188</v>
      </c>
      <c r="W123" s="13"/>
    </row>
    <row r="124" spans="2:23">
      <c r="B124" s="38" t="str">
        <f>Calculations!A97</f>
        <v>EMP6</v>
      </c>
      <c r="C124" s="29" t="str">
        <f>Calculations!B97</f>
        <v>Underground Storage</v>
      </c>
      <c r="D124" s="13" t="s">
        <v>47</v>
      </c>
      <c r="E124" s="14">
        <f>Calculations!D97</f>
        <v>29.29</v>
      </c>
      <c r="F124" s="14">
        <f>Calculations!H97</f>
        <v>0</v>
      </c>
      <c r="G124" s="14">
        <f>Calculations!L97</f>
        <v>0</v>
      </c>
      <c r="H124" s="14">
        <f>Calculations!G97</f>
        <v>0</v>
      </c>
      <c r="I124" s="14">
        <f>Calculations!K97</f>
        <v>0</v>
      </c>
      <c r="J124" s="14">
        <f>Calculations!F97</f>
        <v>29.29</v>
      </c>
      <c r="K124" s="14">
        <f>Calculations!J97</f>
        <v>100</v>
      </c>
      <c r="L124" s="14">
        <f>Calculations!E97</f>
        <v>0</v>
      </c>
      <c r="M124" s="14">
        <f>Calculations!I97</f>
        <v>0</v>
      </c>
      <c r="N124" s="14">
        <f>Calculations!M97</f>
        <v>0</v>
      </c>
      <c r="O124" s="14">
        <f>Calculations!P97</f>
        <v>0</v>
      </c>
      <c r="P124" s="14">
        <f>Calculations!N97</f>
        <v>0</v>
      </c>
      <c r="Q124" s="14">
        <f>Calculations!Q97</f>
        <v>0</v>
      </c>
      <c r="R124" s="14">
        <f>Calculations!O97</f>
        <v>0.40948400000000001</v>
      </c>
      <c r="S124" s="14">
        <f>Calculations!R97</f>
        <v>1.3980334585182657</v>
      </c>
      <c r="T124" s="14" t="s">
        <v>200</v>
      </c>
      <c r="U124" s="13" t="s">
        <v>187</v>
      </c>
      <c r="V124" s="13" t="s">
        <v>194</v>
      </c>
      <c r="W124" s="13" t="s">
        <v>215</v>
      </c>
    </row>
  </sheetData>
  <sheetProtection password="EE45" sheet="1" objects="1" scenarios="1" selectLockedCells="1" selectUnlockedCells="1"/>
  <autoFilter ref="B28:W124"/>
  <mergeCells count="19">
    <mergeCell ref="C22:C26"/>
    <mergeCell ref="F26:M26"/>
    <mergeCell ref="N26:S26"/>
    <mergeCell ref="F27:G27"/>
    <mergeCell ref="H27:I27"/>
    <mergeCell ref="J27:K27"/>
    <mergeCell ref="L27:M27"/>
    <mergeCell ref="N27:O27"/>
    <mergeCell ref="P27:Q27"/>
    <mergeCell ref="R27:S27"/>
    <mergeCell ref="F10:M10"/>
    <mergeCell ref="N10:S10"/>
    <mergeCell ref="F11:G11"/>
    <mergeCell ref="H11:I11"/>
    <mergeCell ref="J11:K11"/>
    <mergeCell ref="L11:M11"/>
    <mergeCell ref="N11:O11"/>
    <mergeCell ref="P11:Q11"/>
    <mergeCell ref="R11:S11"/>
  </mergeCells>
  <conditionalFormatting sqref="W31 W121:W123 W29 W33:W35 W37:W48 W50:W119 B29:V123">
    <cfRule type="expression" dxfId="293" priority="302">
      <formula>$M29&gt;0</formula>
    </cfRule>
    <cfRule type="expression" dxfId="292" priority="304">
      <formula>$K29&gt;0</formula>
    </cfRule>
    <cfRule type="expression" dxfId="291" priority="305">
      <formula>$I29&gt;0</formula>
    </cfRule>
    <cfRule type="expression" dxfId="290" priority="306">
      <formula>$O29&gt;0</formula>
    </cfRule>
    <cfRule type="expression" dxfId="289" priority="307">
      <formula>$Q29&gt;0</formula>
    </cfRule>
    <cfRule type="expression" dxfId="288" priority="308">
      <formula>$S29&gt;0</formula>
    </cfRule>
  </conditionalFormatting>
  <conditionalFormatting sqref="B124:W124">
    <cfRule type="expression" dxfId="287" priority="283">
      <formula>$M124&gt;0</formula>
    </cfRule>
    <cfRule type="expression" dxfId="286" priority="284">
      <formula>$K124&gt;0</formula>
    </cfRule>
    <cfRule type="expression" dxfId="285" priority="285">
      <formula>$I124&gt;0</formula>
    </cfRule>
    <cfRule type="expression" dxfId="284" priority="286">
      <formula>$O124&gt;0</formula>
    </cfRule>
    <cfRule type="expression" dxfId="283" priority="287">
      <formula>$Q124&gt;0</formula>
    </cfRule>
    <cfRule type="expression" dxfId="282" priority="288">
      <formula>$S124&gt;0</formula>
    </cfRule>
  </conditionalFormatting>
  <conditionalFormatting sqref="W30">
    <cfRule type="expression" dxfId="281" priority="277">
      <formula>$M30&gt;0</formula>
    </cfRule>
    <cfRule type="expression" dxfId="280" priority="278">
      <formula>$K30&gt;0</formula>
    </cfRule>
    <cfRule type="expression" dxfId="279" priority="279">
      <formula>$I30&gt;0</formula>
    </cfRule>
    <cfRule type="expression" dxfId="278" priority="280">
      <formula>$O30&gt;0</formula>
    </cfRule>
    <cfRule type="expression" dxfId="277" priority="281">
      <formula>$Q30&gt;0</formula>
    </cfRule>
    <cfRule type="expression" dxfId="276" priority="282">
      <formula>$S30&gt;0</formula>
    </cfRule>
  </conditionalFormatting>
  <conditionalFormatting sqref="W32">
    <cfRule type="expression" dxfId="275" priority="271">
      <formula>$M32&gt;0</formula>
    </cfRule>
    <cfRule type="expression" dxfId="274" priority="272">
      <formula>$K32&gt;0</formula>
    </cfRule>
    <cfRule type="expression" dxfId="273" priority="273">
      <formula>$I32&gt;0</formula>
    </cfRule>
    <cfRule type="expression" dxfId="272" priority="274">
      <formula>$O32&gt;0</formula>
    </cfRule>
    <cfRule type="expression" dxfId="271" priority="275">
      <formula>$Q32&gt;0</formula>
    </cfRule>
    <cfRule type="expression" dxfId="270" priority="276">
      <formula>$S32&gt;0</formula>
    </cfRule>
  </conditionalFormatting>
  <conditionalFormatting sqref="W36">
    <cfRule type="expression" dxfId="269" priority="265">
      <formula>$M36&gt;0</formula>
    </cfRule>
    <cfRule type="expression" dxfId="268" priority="266">
      <formula>$K36&gt;0</formula>
    </cfRule>
    <cfRule type="expression" dxfId="267" priority="267">
      <formula>$I36&gt;0</formula>
    </cfRule>
    <cfRule type="expression" dxfId="266" priority="268">
      <formula>$O36&gt;0</formula>
    </cfRule>
    <cfRule type="expression" dxfId="265" priority="269">
      <formula>$Q36&gt;0</formula>
    </cfRule>
    <cfRule type="expression" dxfId="264" priority="270">
      <formula>$S36&gt;0</formula>
    </cfRule>
  </conditionalFormatting>
  <conditionalFormatting sqref="W39">
    <cfRule type="expression" dxfId="263" priority="259">
      <formula>$M39&gt;0</formula>
    </cfRule>
    <cfRule type="expression" dxfId="262" priority="260">
      <formula>$K39&gt;0</formula>
    </cfRule>
    <cfRule type="expression" dxfId="261" priority="261">
      <formula>$I39&gt;0</formula>
    </cfRule>
    <cfRule type="expression" dxfId="260" priority="262">
      <formula>$O39&gt;0</formula>
    </cfRule>
    <cfRule type="expression" dxfId="259" priority="263">
      <formula>$Q39&gt;0</formula>
    </cfRule>
    <cfRule type="expression" dxfId="258" priority="264">
      <formula>$S39&gt;0</formula>
    </cfRule>
  </conditionalFormatting>
  <conditionalFormatting sqref="W44">
    <cfRule type="expression" dxfId="257" priority="253">
      <formula>$M44&gt;0</formula>
    </cfRule>
    <cfRule type="expression" dxfId="256" priority="254">
      <formula>$K44&gt;0</formula>
    </cfRule>
    <cfRule type="expression" dxfId="255" priority="255">
      <formula>$I44&gt;0</formula>
    </cfRule>
    <cfRule type="expression" dxfId="254" priority="256">
      <formula>$O44&gt;0</formula>
    </cfRule>
    <cfRule type="expression" dxfId="253" priority="257">
      <formula>$Q44&gt;0</formula>
    </cfRule>
    <cfRule type="expression" dxfId="252" priority="258">
      <formula>$S44&gt;0</formula>
    </cfRule>
  </conditionalFormatting>
  <conditionalFormatting sqref="W39">
    <cfRule type="expression" dxfId="251" priority="247">
      <formula>$M39&gt;0</formula>
    </cfRule>
    <cfRule type="expression" dxfId="250" priority="248">
      <formula>$K39&gt;0</formula>
    </cfRule>
    <cfRule type="expression" dxfId="249" priority="249">
      <formula>$I39&gt;0</formula>
    </cfRule>
    <cfRule type="expression" dxfId="248" priority="250">
      <formula>$O39&gt;0</formula>
    </cfRule>
    <cfRule type="expression" dxfId="247" priority="251">
      <formula>$Q39&gt;0</formula>
    </cfRule>
    <cfRule type="expression" dxfId="246" priority="252">
      <formula>$S39&gt;0</formula>
    </cfRule>
  </conditionalFormatting>
  <conditionalFormatting sqref="W44">
    <cfRule type="expression" dxfId="245" priority="241">
      <formula>$M44&gt;0</formula>
    </cfRule>
    <cfRule type="expression" dxfId="244" priority="242">
      <formula>$K44&gt;0</formula>
    </cfRule>
    <cfRule type="expression" dxfId="243" priority="243">
      <formula>$I44&gt;0</formula>
    </cfRule>
    <cfRule type="expression" dxfId="242" priority="244">
      <formula>$O44&gt;0</formula>
    </cfRule>
    <cfRule type="expression" dxfId="241" priority="245">
      <formula>$Q44&gt;0</formula>
    </cfRule>
    <cfRule type="expression" dxfId="240" priority="246">
      <formula>$S44&gt;0</formula>
    </cfRule>
  </conditionalFormatting>
  <conditionalFormatting sqref="W44">
    <cfRule type="expression" dxfId="239" priority="235">
      <formula>$M44&gt;0</formula>
    </cfRule>
    <cfRule type="expression" dxfId="238" priority="236">
      <formula>$K44&gt;0</formula>
    </cfRule>
    <cfRule type="expression" dxfId="237" priority="237">
      <formula>$I44&gt;0</formula>
    </cfRule>
    <cfRule type="expression" dxfId="236" priority="238">
      <formula>$O44&gt;0</formula>
    </cfRule>
    <cfRule type="expression" dxfId="235" priority="239">
      <formula>$Q44&gt;0</formula>
    </cfRule>
    <cfRule type="expression" dxfId="234" priority="240">
      <formula>$S44&gt;0</formula>
    </cfRule>
  </conditionalFormatting>
  <conditionalFormatting sqref="W48">
    <cfRule type="expression" dxfId="233" priority="229">
      <formula>$M48&gt;0</formula>
    </cfRule>
    <cfRule type="expression" dxfId="232" priority="230">
      <formula>$K48&gt;0</formula>
    </cfRule>
    <cfRule type="expression" dxfId="231" priority="231">
      <formula>$I48&gt;0</formula>
    </cfRule>
    <cfRule type="expression" dxfId="230" priority="232">
      <formula>$O48&gt;0</formula>
    </cfRule>
    <cfRule type="expression" dxfId="229" priority="233">
      <formula>$Q48&gt;0</formula>
    </cfRule>
    <cfRule type="expression" dxfId="228" priority="234">
      <formula>$S48&gt;0</formula>
    </cfRule>
  </conditionalFormatting>
  <conditionalFormatting sqref="W41">
    <cfRule type="expression" dxfId="227" priority="223">
      <formula>$M41&gt;0</formula>
    </cfRule>
    <cfRule type="expression" dxfId="226" priority="224">
      <formula>$K41&gt;0</formula>
    </cfRule>
    <cfRule type="expression" dxfId="225" priority="225">
      <formula>$I41&gt;0</formula>
    </cfRule>
    <cfRule type="expression" dxfId="224" priority="226">
      <formula>$O41&gt;0</formula>
    </cfRule>
    <cfRule type="expression" dxfId="223" priority="227">
      <formula>$Q41&gt;0</formula>
    </cfRule>
    <cfRule type="expression" dxfId="222" priority="228">
      <formula>$S41&gt;0</formula>
    </cfRule>
  </conditionalFormatting>
  <conditionalFormatting sqref="W54">
    <cfRule type="expression" dxfId="221" priority="217">
      <formula>$M54&gt;0</formula>
    </cfRule>
    <cfRule type="expression" dxfId="220" priority="218">
      <formula>$K54&gt;0</formula>
    </cfRule>
    <cfRule type="expression" dxfId="219" priority="219">
      <formula>$I54&gt;0</formula>
    </cfRule>
    <cfRule type="expression" dxfId="218" priority="220">
      <formula>$O54&gt;0</formula>
    </cfRule>
    <cfRule type="expression" dxfId="217" priority="221">
      <formula>$Q54&gt;0</formula>
    </cfRule>
    <cfRule type="expression" dxfId="216" priority="222">
      <formula>$S54&gt;0</formula>
    </cfRule>
  </conditionalFormatting>
  <conditionalFormatting sqref="W64">
    <cfRule type="expression" dxfId="215" priority="211">
      <formula>$M64&gt;0</formula>
    </cfRule>
    <cfRule type="expression" dxfId="214" priority="212">
      <formula>$K64&gt;0</formula>
    </cfRule>
    <cfRule type="expression" dxfId="213" priority="213">
      <formula>$I64&gt;0</formula>
    </cfRule>
    <cfRule type="expression" dxfId="212" priority="214">
      <formula>$O64&gt;0</formula>
    </cfRule>
    <cfRule type="expression" dxfId="211" priority="215">
      <formula>$Q64&gt;0</formula>
    </cfRule>
    <cfRule type="expression" dxfId="210" priority="216">
      <formula>$S64&gt;0</formula>
    </cfRule>
  </conditionalFormatting>
  <conditionalFormatting sqref="W72">
    <cfRule type="expression" dxfId="209" priority="205">
      <formula>$M72&gt;0</formula>
    </cfRule>
    <cfRule type="expression" dxfId="208" priority="206">
      <formula>$K72&gt;0</formula>
    </cfRule>
    <cfRule type="expression" dxfId="207" priority="207">
      <formula>$I72&gt;0</formula>
    </cfRule>
    <cfRule type="expression" dxfId="206" priority="208">
      <formula>$O72&gt;0</formula>
    </cfRule>
    <cfRule type="expression" dxfId="205" priority="209">
      <formula>$Q72&gt;0</formula>
    </cfRule>
    <cfRule type="expression" dxfId="204" priority="210">
      <formula>$S72&gt;0</formula>
    </cfRule>
  </conditionalFormatting>
  <conditionalFormatting sqref="W81">
    <cfRule type="expression" dxfId="203" priority="199">
      <formula>$M81&gt;0</formula>
    </cfRule>
    <cfRule type="expression" dxfId="202" priority="200">
      <formula>$K81&gt;0</formula>
    </cfRule>
    <cfRule type="expression" dxfId="201" priority="201">
      <formula>$I81&gt;0</formula>
    </cfRule>
    <cfRule type="expression" dxfId="200" priority="202">
      <formula>$O81&gt;0</formula>
    </cfRule>
    <cfRule type="expression" dxfId="199" priority="203">
      <formula>$Q81&gt;0</formula>
    </cfRule>
    <cfRule type="expression" dxfId="198" priority="204">
      <formula>$S81&gt;0</formula>
    </cfRule>
  </conditionalFormatting>
  <conditionalFormatting sqref="W120">
    <cfRule type="expression" dxfId="197" priority="193">
      <formula>$M120&gt;0</formula>
    </cfRule>
    <cfRule type="expression" dxfId="196" priority="194">
      <formula>$K120&gt;0</formula>
    </cfRule>
    <cfRule type="expression" dxfId="195" priority="195">
      <formula>$I120&gt;0</formula>
    </cfRule>
    <cfRule type="expression" dxfId="194" priority="196">
      <formula>$O120&gt;0</formula>
    </cfRule>
    <cfRule type="expression" dxfId="193" priority="197">
      <formula>$Q120&gt;0</formula>
    </cfRule>
    <cfRule type="expression" dxfId="192" priority="198">
      <formula>$S120&gt;0</formula>
    </cfRule>
  </conditionalFormatting>
  <conditionalFormatting sqref="W49">
    <cfRule type="expression" dxfId="191" priority="187">
      <formula>$M49&gt;0</formula>
    </cfRule>
    <cfRule type="expression" dxfId="190" priority="188">
      <formula>$K49&gt;0</formula>
    </cfRule>
    <cfRule type="expression" dxfId="189" priority="189">
      <formula>$I49&gt;0</formula>
    </cfRule>
    <cfRule type="expression" dxfId="188" priority="190">
      <formula>$O49&gt;0</formula>
    </cfRule>
    <cfRule type="expression" dxfId="187" priority="191">
      <formula>$Q49&gt;0</formula>
    </cfRule>
    <cfRule type="expression" dxfId="186" priority="192">
      <formula>$S49&gt;0</formula>
    </cfRule>
  </conditionalFormatting>
  <conditionalFormatting sqref="W49">
    <cfRule type="expression" dxfId="185" priority="181">
      <formula>$M49&gt;0</formula>
    </cfRule>
    <cfRule type="expression" dxfId="184" priority="182">
      <formula>$K49&gt;0</formula>
    </cfRule>
    <cfRule type="expression" dxfId="183" priority="183">
      <formula>$I49&gt;0</formula>
    </cfRule>
    <cfRule type="expression" dxfId="182" priority="184">
      <formula>$O49&gt;0</formula>
    </cfRule>
    <cfRule type="expression" dxfId="181" priority="185">
      <formula>$Q49&gt;0</formula>
    </cfRule>
    <cfRule type="expression" dxfId="180" priority="186">
      <formula>$S49&gt;0</formula>
    </cfRule>
  </conditionalFormatting>
  <conditionalFormatting sqref="W50">
    <cfRule type="expression" dxfId="179" priority="175">
      <formula>$M50&gt;0</formula>
    </cfRule>
    <cfRule type="expression" dxfId="178" priority="176">
      <formula>$K50&gt;0</formula>
    </cfRule>
    <cfRule type="expression" dxfId="177" priority="177">
      <formula>$I50&gt;0</formula>
    </cfRule>
    <cfRule type="expression" dxfId="176" priority="178">
      <formula>$O50&gt;0</formula>
    </cfRule>
    <cfRule type="expression" dxfId="175" priority="179">
      <formula>$Q50&gt;0</formula>
    </cfRule>
    <cfRule type="expression" dxfId="174" priority="180">
      <formula>$S50&gt;0</formula>
    </cfRule>
  </conditionalFormatting>
  <conditionalFormatting sqref="W50">
    <cfRule type="expression" dxfId="173" priority="169">
      <formula>$M50&gt;0</formula>
    </cfRule>
    <cfRule type="expression" dxfId="172" priority="170">
      <formula>$K50&gt;0</formula>
    </cfRule>
    <cfRule type="expression" dxfId="171" priority="171">
      <formula>$I50&gt;0</formula>
    </cfRule>
    <cfRule type="expression" dxfId="170" priority="172">
      <formula>$O50&gt;0</formula>
    </cfRule>
    <cfRule type="expression" dxfId="169" priority="173">
      <formula>$Q50&gt;0</formula>
    </cfRule>
    <cfRule type="expression" dxfId="168" priority="174">
      <formula>$S50&gt;0</formula>
    </cfRule>
  </conditionalFormatting>
  <conditionalFormatting sqref="W66">
    <cfRule type="expression" dxfId="167" priority="163">
      <formula>$M66&gt;0</formula>
    </cfRule>
    <cfRule type="expression" dxfId="166" priority="164">
      <formula>$K66&gt;0</formula>
    </cfRule>
    <cfRule type="expression" dxfId="165" priority="165">
      <formula>$I66&gt;0</formula>
    </cfRule>
    <cfRule type="expression" dxfId="164" priority="166">
      <formula>$O66&gt;0</formula>
    </cfRule>
    <cfRule type="expression" dxfId="163" priority="167">
      <formula>$Q66&gt;0</formula>
    </cfRule>
    <cfRule type="expression" dxfId="162" priority="168">
      <formula>$S66&gt;0</formula>
    </cfRule>
  </conditionalFormatting>
  <conditionalFormatting sqref="W66">
    <cfRule type="expression" dxfId="161" priority="157">
      <formula>$M66&gt;0</formula>
    </cfRule>
    <cfRule type="expression" dxfId="160" priority="158">
      <formula>$K66&gt;0</formula>
    </cfRule>
    <cfRule type="expression" dxfId="159" priority="159">
      <formula>$I66&gt;0</formula>
    </cfRule>
    <cfRule type="expression" dxfId="158" priority="160">
      <formula>$O66&gt;0</formula>
    </cfRule>
    <cfRule type="expression" dxfId="157" priority="161">
      <formula>$Q66&gt;0</formula>
    </cfRule>
    <cfRule type="expression" dxfId="156" priority="162">
      <formula>$S66&gt;0</formula>
    </cfRule>
  </conditionalFormatting>
  <conditionalFormatting sqref="W67">
    <cfRule type="expression" dxfId="155" priority="151">
      <formula>$M67&gt;0</formula>
    </cfRule>
    <cfRule type="expression" dxfId="154" priority="152">
      <formula>$K67&gt;0</formula>
    </cfRule>
    <cfRule type="expression" dxfId="153" priority="153">
      <formula>$I67&gt;0</formula>
    </cfRule>
    <cfRule type="expression" dxfId="152" priority="154">
      <formula>$O67&gt;0</formula>
    </cfRule>
    <cfRule type="expression" dxfId="151" priority="155">
      <formula>$Q67&gt;0</formula>
    </cfRule>
    <cfRule type="expression" dxfId="150" priority="156">
      <formula>$S67&gt;0</formula>
    </cfRule>
  </conditionalFormatting>
  <conditionalFormatting sqref="W67">
    <cfRule type="expression" dxfId="149" priority="145">
      <formula>$M67&gt;0</formula>
    </cfRule>
    <cfRule type="expression" dxfId="148" priority="146">
      <formula>$K67&gt;0</formula>
    </cfRule>
    <cfRule type="expression" dxfId="147" priority="147">
      <formula>$I67&gt;0</formula>
    </cfRule>
    <cfRule type="expression" dxfId="146" priority="148">
      <formula>$O67&gt;0</formula>
    </cfRule>
    <cfRule type="expression" dxfId="145" priority="149">
      <formula>$Q67&gt;0</formula>
    </cfRule>
    <cfRule type="expression" dxfId="144" priority="150">
      <formula>$S67&gt;0</formula>
    </cfRule>
  </conditionalFormatting>
  <conditionalFormatting sqref="W32">
    <cfRule type="expression" dxfId="143" priority="139">
      <formula>$M32&gt;0</formula>
    </cfRule>
    <cfRule type="expression" dxfId="142" priority="140">
      <formula>$K32&gt;0</formula>
    </cfRule>
    <cfRule type="expression" dxfId="141" priority="141">
      <formula>$I32&gt;0</formula>
    </cfRule>
    <cfRule type="expression" dxfId="140" priority="142">
      <formula>$O32&gt;0</formula>
    </cfRule>
    <cfRule type="expression" dxfId="139" priority="143">
      <formula>$Q32&gt;0</formula>
    </cfRule>
    <cfRule type="expression" dxfId="138" priority="144">
      <formula>$S32&gt;0</formula>
    </cfRule>
  </conditionalFormatting>
  <conditionalFormatting sqref="W36">
    <cfRule type="expression" dxfId="137" priority="133">
      <formula>$M36&gt;0</formula>
    </cfRule>
    <cfRule type="expression" dxfId="136" priority="134">
      <formula>$K36&gt;0</formula>
    </cfRule>
    <cfRule type="expression" dxfId="135" priority="135">
      <formula>$I36&gt;0</formula>
    </cfRule>
    <cfRule type="expression" dxfId="134" priority="136">
      <formula>$O36&gt;0</formula>
    </cfRule>
    <cfRule type="expression" dxfId="133" priority="137">
      <formula>$Q36&gt;0</formula>
    </cfRule>
    <cfRule type="expression" dxfId="132" priority="138">
      <formula>$S36&gt;0</formula>
    </cfRule>
  </conditionalFormatting>
  <conditionalFormatting sqref="W38">
    <cfRule type="expression" dxfId="131" priority="127">
      <formula>$M38&gt;0</formula>
    </cfRule>
    <cfRule type="expression" dxfId="130" priority="128">
      <formula>$K38&gt;0</formula>
    </cfRule>
    <cfRule type="expression" dxfId="129" priority="129">
      <formula>$I38&gt;0</formula>
    </cfRule>
    <cfRule type="expression" dxfId="128" priority="130">
      <formula>$O38&gt;0</formula>
    </cfRule>
    <cfRule type="expression" dxfId="127" priority="131">
      <formula>$Q38&gt;0</formula>
    </cfRule>
    <cfRule type="expression" dxfId="126" priority="132">
      <formula>$S38&gt;0</formula>
    </cfRule>
  </conditionalFormatting>
  <conditionalFormatting sqref="W39">
    <cfRule type="expression" dxfId="125" priority="121">
      <formula>$M39&gt;0</formula>
    </cfRule>
    <cfRule type="expression" dxfId="124" priority="122">
      <formula>$K39&gt;0</formula>
    </cfRule>
    <cfRule type="expression" dxfId="123" priority="123">
      <formula>$I39&gt;0</formula>
    </cfRule>
    <cfRule type="expression" dxfId="122" priority="124">
      <formula>$O39&gt;0</formula>
    </cfRule>
    <cfRule type="expression" dxfId="121" priority="125">
      <formula>$Q39&gt;0</formula>
    </cfRule>
    <cfRule type="expression" dxfId="120" priority="126">
      <formula>$S39&gt;0</formula>
    </cfRule>
  </conditionalFormatting>
  <conditionalFormatting sqref="W41">
    <cfRule type="expression" dxfId="119" priority="115">
      <formula>$M41&gt;0</formula>
    </cfRule>
    <cfRule type="expression" dxfId="118" priority="116">
      <formula>$K41&gt;0</formula>
    </cfRule>
    <cfRule type="expression" dxfId="117" priority="117">
      <formula>$I41&gt;0</formula>
    </cfRule>
    <cfRule type="expression" dxfId="116" priority="118">
      <formula>$O41&gt;0</formula>
    </cfRule>
    <cfRule type="expression" dxfId="115" priority="119">
      <formula>$Q41&gt;0</formula>
    </cfRule>
    <cfRule type="expression" dxfId="114" priority="120">
      <formula>$S41&gt;0</formula>
    </cfRule>
  </conditionalFormatting>
  <conditionalFormatting sqref="W44">
    <cfRule type="expression" dxfId="113" priority="109">
      <formula>$M44&gt;0</formula>
    </cfRule>
    <cfRule type="expression" dxfId="112" priority="110">
      <formula>$K44&gt;0</formula>
    </cfRule>
    <cfRule type="expression" dxfId="111" priority="111">
      <formula>$I44&gt;0</formula>
    </cfRule>
    <cfRule type="expression" dxfId="110" priority="112">
      <formula>$O44&gt;0</formula>
    </cfRule>
    <cfRule type="expression" dxfId="109" priority="113">
      <formula>$Q44&gt;0</formula>
    </cfRule>
    <cfRule type="expression" dxfId="108" priority="114">
      <formula>$S44&gt;0</formula>
    </cfRule>
  </conditionalFormatting>
  <conditionalFormatting sqref="W48">
    <cfRule type="expression" dxfId="107" priority="103">
      <formula>$M48&gt;0</formula>
    </cfRule>
    <cfRule type="expression" dxfId="106" priority="104">
      <formula>$K48&gt;0</formula>
    </cfRule>
    <cfRule type="expression" dxfId="105" priority="105">
      <formula>$I48&gt;0</formula>
    </cfRule>
    <cfRule type="expression" dxfId="104" priority="106">
      <formula>$O48&gt;0</formula>
    </cfRule>
    <cfRule type="expression" dxfId="103" priority="107">
      <formula>$Q48&gt;0</formula>
    </cfRule>
    <cfRule type="expression" dxfId="102" priority="108">
      <formula>$S48&gt;0</formula>
    </cfRule>
  </conditionalFormatting>
  <conditionalFormatting sqref="W64">
    <cfRule type="expression" dxfId="101" priority="97">
      <formula>$M64&gt;0</formula>
    </cfRule>
    <cfRule type="expression" dxfId="100" priority="98">
      <formula>$K64&gt;0</formula>
    </cfRule>
    <cfRule type="expression" dxfId="99" priority="99">
      <formula>$I64&gt;0</formula>
    </cfRule>
    <cfRule type="expression" dxfId="98" priority="100">
      <formula>$O64&gt;0</formula>
    </cfRule>
    <cfRule type="expression" dxfId="97" priority="101">
      <formula>$Q64&gt;0</formula>
    </cfRule>
    <cfRule type="expression" dxfId="96" priority="102">
      <formula>$S64&gt;0</formula>
    </cfRule>
  </conditionalFormatting>
  <conditionalFormatting sqref="W72">
    <cfRule type="expression" dxfId="95" priority="91">
      <formula>$M72&gt;0</formula>
    </cfRule>
    <cfRule type="expression" dxfId="94" priority="92">
      <formula>$K72&gt;0</formula>
    </cfRule>
    <cfRule type="expression" dxfId="93" priority="93">
      <formula>$I72&gt;0</formula>
    </cfRule>
    <cfRule type="expression" dxfId="92" priority="94">
      <formula>$O72&gt;0</formula>
    </cfRule>
    <cfRule type="expression" dxfId="91" priority="95">
      <formula>$Q72&gt;0</formula>
    </cfRule>
    <cfRule type="expression" dxfId="90" priority="96">
      <formula>$S72&gt;0</formula>
    </cfRule>
  </conditionalFormatting>
  <conditionalFormatting sqref="W118">
    <cfRule type="expression" dxfId="89" priority="85">
      <formula>$M118&gt;0</formula>
    </cfRule>
    <cfRule type="expression" dxfId="88" priority="86">
      <formula>$K118&gt;0</formula>
    </cfRule>
    <cfRule type="expression" dxfId="87" priority="87">
      <formula>$I118&gt;0</formula>
    </cfRule>
    <cfRule type="expression" dxfId="86" priority="88">
      <formula>$O118&gt;0</formula>
    </cfRule>
    <cfRule type="expression" dxfId="85" priority="89">
      <formula>$Q118&gt;0</formula>
    </cfRule>
    <cfRule type="expression" dxfId="84" priority="90">
      <formula>$S118&gt;0</formula>
    </cfRule>
  </conditionalFormatting>
  <conditionalFormatting sqref="W120">
    <cfRule type="expression" dxfId="83" priority="79">
      <formula>$M120&gt;0</formula>
    </cfRule>
    <cfRule type="expression" dxfId="82" priority="80">
      <formula>$K120&gt;0</formula>
    </cfRule>
    <cfRule type="expression" dxfId="81" priority="81">
      <formula>$I120&gt;0</formula>
    </cfRule>
    <cfRule type="expression" dxfId="80" priority="82">
      <formula>$O120&gt;0</formula>
    </cfRule>
    <cfRule type="expression" dxfId="79" priority="83">
      <formula>$Q120&gt;0</formula>
    </cfRule>
    <cfRule type="expression" dxfId="78" priority="84">
      <formula>$S120&gt;0</formula>
    </cfRule>
  </conditionalFormatting>
  <conditionalFormatting sqref="W101">
    <cfRule type="expression" dxfId="77" priority="73">
      <formula>$M101&gt;0</formula>
    </cfRule>
    <cfRule type="expression" dxfId="76" priority="74">
      <formula>$K101&gt;0</formula>
    </cfRule>
    <cfRule type="expression" dxfId="75" priority="75">
      <formula>$I101&gt;0</formula>
    </cfRule>
    <cfRule type="expression" dxfId="74" priority="76">
      <formula>$O101&gt;0</formula>
    </cfRule>
    <cfRule type="expression" dxfId="73" priority="77">
      <formula>$Q101&gt;0</formula>
    </cfRule>
    <cfRule type="expression" dxfId="72" priority="78">
      <formula>$S101&gt;0</formula>
    </cfRule>
  </conditionalFormatting>
  <conditionalFormatting sqref="W124">
    <cfRule type="expression" dxfId="71" priority="67">
      <formula>$M124&gt;0</formula>
    </cfRule>
    <cfRule type="expression" dxfId="70" priority="68">
      <formula>$K124&gt;0</formula>
    </cfRule>
    <cfRule type="expression" dxfId="69" priority="69">
      <formula>$I124&gt;0</formula>
    </cfRule>
    <cfRule type="expression" dxfId="68" priority="70">
      <formula>$O124&gt;0</formula>
    </cfRule>
    <cfRule type="expression" dxfId="67" priority="71">
      <formula>$Q124&gt;0</formula>
    </cfRule>
    <cfRule type="expression" dxfId="66" priority="72">
      <formula>$S124&gt;0</formula>
    </cfRule>
  </conditionalFormatting>
  <conditionalFormatting sqref="W70">
    <cfRule type="expression" dxfId="65" priority="61">
      <formula>$M70&gt;0</formula>
    </cfRule>
    <cfRule type="expression" dxfId="64" priority="62">
      <formula>$K70&gt;0</formula>
    </cfRule>
    <cfRule type="expression" dxfId="63" priority="63">
      <formula>$I70&gt;0</formula>
    </cfRule>
    <cfRule type="expression" dxfId="62" priority="64">
      <formula>$O70&gt;0</formula>
    </cfRule>
    <cfRule type="expression" dxfId="61" priority="65">
      <formula>$Q70&gt;0</formula>
    </cfRule>
    <cfRule type="expression" dxfId="60" priority="66">
      <formula>$S70&gt;0</formula>
    </cfRule>
  </conditionalFormatting>
  <conditionalFormatting sqref="W70">
    <cfRule type="expression" dxfId="59" priority="55">
      <formula>$M70&gt;0</formula>
    </cfRule>
    <cfRule type="expression" dxfId="58" priority="56">
      <formula>$K70&gt;0</formula>
    </cfRule>
    <cfRule type="expression" dxfId="57" priority="57">
      <formula>$I70&gt;0</formula>
    </cfRule>
    <cfRule type="expression" dxfId="56" priority="58">
      <formula>$O70&gt;0</formula>
    </cfRule>
    <cfRule type="expression" dxfId="55" priority="59">
      <formula>$Q70&gt;0</formula>
    </cfRule>
    <cfRule type="expression" dxfId="54" priority="60">
      <formula>$S70&gt;0</formula>
    </cfRule>
  </conditionalFormatting>
  <conditionalFormatting sqref="W121:W123">
    <cfRule type="expression" dxfId="53" priority="49">
      <formula>$M121&gt;0</formula>
    </cfRule>
    <cfRule type="expression" dxfId="52" priority="50">
      <formula>$K121&gt;0</formula>
    </cfRule>
    <cfRule type="expression" dxfId="51" priority="51">
      <formula>$I121&gt;0</formula>
    </cfRule>
    <cfRule type="expression" dxfId="50" priority="52">
      <formula>$O121&gt;0</formula>
    </cfRule>
    <cfRule type="expression" dxfId="49" priority="53">
      <formula>$Q121&gt;0</formula>
    </cfRule>
    <cfRule type="expression" dxfId="48" priority="54">
      <formula>$S121&gt;0</formula>
    </cfRule>
  </conditionalFormatting>
  <conditionalFormatting sqref="W121:W123">
    <cfRule type="expression" dxfId="47" priority="43">
      <formula>$M121&gt;0</formula>
    </cfRule>
    <cfRule type="expression" dxfId="46" priority="44">
      <formula>$K121&gt;0</formula>
    </cfRule>
    <cfRule type="expression" dxfId="45" priority="45">
      <formula>$I121&gt;0</formula>
    </cfRule>
    <cfRule type="expression" dxfId="44" priority="46">
      <formula>$O121&gt;0</formula>
    </cfRule>
    <cfRule type="expression" dxfId="43" priority="47">
      <formula>$Q121&gt;0</formula>
    </cfRule>
    <cfRule type="expression" dxfId="42" priority="48">
      <formula>$S121&gt;0</formula>
    </cfRule>
  </conditionalFormatting>
  <conditionalFormatting sqref="W55">
    <cfRule type="expression" dxfId="41" priority="37">
      <formula>$M55&gt;0</formula>
    </cfRule>
    <cfRule type="expression" dxfId="40" priority="38">
      <formula>$K55&gt;0</formula>
    </cfRule>
    <cfRule type="expression" dxfId="39" priority="39">
      <formula>$I55&gt;0</formula>
    </cfRule>
    <cfRule type="expression" dxfId="38" priority="40">
      <formula>$O55&gt;0</formula>
    </cfRule>
    <cfRule type="expression" dxfId="37" priority="41">
      <formula>$Q55&gt;0</formula>
    </cfRule>
    <cfRule type="expression" dxfId="36" priority="42">
      <formula>$S55&gt;0</formula>
    </cfRule>
  </conditionalFormatting>
  <conditionalFormatting sqref="W55">
    <cfRule type="expression" dxfId="35" priority="31">
      <formula>$M55&gt;0</formula>
    </cfRule>
    <cfRule type="expression" dxfId="34" priority="32">
      <formula>$K55&gt;0</formula>
    </cfRule>
    <cfRule type="expression" dxfId="33" priority="33">
      <formula>$I55&gt;0</formula>
    </cfRule>
    <cfRule type="expression" dxfId="32" priority="34">
      <formula>$O55&gt;0</formula>
    </cfRule>
    <cfRule type="expression" dxfId="31" priority="35">
      <formula>$Q55&gt;0</formula>
    </cfRule>
    <cfRule type="expression" dxfId="30" priority="36">
      <formula>$S55&gt;0</formula>
    </cfRule>
  </conditionalFormatting>
  <conditionalFormatting sqref="W42:W43">
    <cfRule type="expression" dxfId="29" priority="25">
      <formula>$M42&gt;0</formula>
    </cfRule>
    <cfRule type="expression" dxfId="28" priority="26">
      <formula>$K42&gt;0</formula>
    </cfRule>
    <cfRule type="expression" dxfId="27" priority="27">
      <formula>$I42&gt;0</formula>
    </cfRule>
    <cfRule type="expression" dxfId="26" priority="28">
      <formula>$O42&gt;0</formula>
    </cfRule>
    <cfRule type="expression" dxfId="25" priority="29">
      <formula>$Q42&gt;0</formula>
    </cfRule>
    <cfRule type="expression" dxfId="24" priority="30">
      <formula>$S42&gt;0</formula>
    </cfRule>
  </conditionalFormatting>
  <conditionalFormatting sqref="W42:W43">
    <cfRule type="expression" dxfId="23" priority="19">
      <formula>$M42&gt;0</formula>
    </cfRule>
    <cfRule type="expression" dxfId="22" priority="20">
      <formula>$K42&gt;0</formula>
    </cfRule>
    <cfRule type="expression" dxfId="21" priority="21">
      <formula>$I42&gt;0</formula>
    </cfRule>
    <cfRule type="expression" dxfId="20" priority="22">
      <formula>$O42&gt;0</formula>
    </cfRule>
    <cfRule type="expression" dxfId="19" priority="23">
      <formula>$Q42&gt;0</formula>
    </cfRule>
    <cfRule type="expression" dxfId="18" priority="24">
      <formula>$S42&gt;0</formula>
    </cfRule>
  </conditionalFormatting>
  <conditionalFormatting sqref="W49">
    <cfRule type="expression" dxfId="17" priority="13">
      <formula>$M49&gt;0</formula>
    </cfRule>
    <cfRule type="expression" dxfId="16" priority="14">
      <formula>$K49&gt;0</formula>
    </cfRule>
    <cfRule type="expression" dxfId="15" priority="15">
      <formula>$I49&gt;0</formula>
    </cfRule>
    <cfRule type="expression" dxfId="14" priority="16">
      <formula>$O49&gt;0</formula>
    </cfRule>
    <cfRule type="expression" dxfId="13" priority="17">
      <formula>$Q49&gt;0</formula>
    </cfRule>
    <cfRule type="expression" dxfId="12" priority="18">
      <formula>$S49&gt;0</formula>
    </cfRule>
  </conditionalFormatting>
  <conditionalFormatting sqref="W49">
    <cfRule type="expression" dxfId="11" priority="7">
      <formula>$M49&gt;0</formula>
    </cfRule>
    <cfRule type="expression" dxfId="10" priority="8">
      <formula>$K49&gt;0</formula>
    </cfRule>
    <cfRule type="expression" dxfId="9" priority="9">
      <formula>$I49&gt;0</formula>
    </cfRule>
    <cfRule type="expression" dxfId="8" priority="10">
      <formula>$O49&gt;0</formula>
    </cfRule>
    <cfRule type="expression" dxfId="7" priority="11">
      <formula>$Q49&gt;0</formula>
    </cfRule>
    <cfRule type="expression" dxfId="6" priority="12">
      <formula>$S49&gt;0</formula>
    </cfRule>
  </conditionalFormatting>
  <conditionalFormatting sqref="W49">
    <cfRule type="expression" dxfId="5" priority="1">
      <formula>$M49&gt;0</formula>
    </cfRule>
    <cfRule type="expression" dxfId="4" priority="2">
      <formula>$K49&gt;0</formula>
    </cfRule>
    <cfRule type="expression" dxfId="3" priority="3">
      <formula>$I49&gt;0</formula>
    </cfRule>
    <cfRule type="expression" dxfId="2" priority="4">
      <formula>$O49&gt;0</formula>
    </cfRule>
    <cfRule type="expression" dxfId="1" priority="5">
      <formula>$Q49&gt;0</formula>
    </cfRule>
    <cfRule type="expression" dxfId="0" priority="6">
      <formula>$S49&gt;0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filterMode="1"/>
  <dimension ref="A1:Z555"/>
  <sheetViews>
    <sheetView tabSelected="1" zoomScale="85" zoomScaleNormal="85" workbookViewId="0">
      <pane ySplit="1" topLeftCell="A2" activePane="bottomLeft" state="frozen"/>
      <selection pane="bottomLeft" activeCell="B103" sqref="B103"/>
    </sheetView>
  </sheetViews>
  <sheetFormatPr defaultColWidth="9.140625" defaultRowHeight="12.75"/>
  <cols>
    <col min="1" max="1" width="12.85546875" style="18" customWidth="1"/>
    <col min="2" max="2" width="67.5703125" style="39" customWidth="1"/>
    <col min="3" max="3" width="30.5703125" style="18" bestFit="1" customWidth="1"/>
    <col min="4" max="4" width="15" style="34" bestFit="1" customWidth="1"/>
    <col min="5" max="5" width="17.28515625" style="34" bestFit="1" customWidth="1"/>
    <col min="6" max="7" width="14.42578125" style="34" bestFit="1" customWidth="1"/>
    <col min="8" max="8" width="14.42578125" style="34" customWidth="1"/>
    <col min="9" max="9" width="13.28515625" style="31" customWidth="1"/>
    <col min="10" max="11" width="14.42578125" style="31" bestFit="1" customWidth="1"/>
    <col min="12" max="12" width="14.42578125" style="31" customWidth="1"/>
    <col min="13" max="13" width="19.5703125" style="46" bestFit="1" customWidth="1"/>
    <col min="14" max="14" width="20.85546875" style="46" bestFit="1" customWidth="1"/>
    <col min="15" max="15" width="21.85546875" style="46" bestFit="1" customWidth="1"/>
    <col min="16" max="16" width="16.140625" style="31" bestFit="1" customWidth="1"/>
    <col min="17" max="17" width="17.140625" style="31" bestFit="1" customWidth="1"/>
    <col min="18" max="18" width="18.28515625" style="31" bestFit="1" customWidth="1"/>
    <col min="19" max="19" width="9.140625" style="18"/>
    <col min="20" max="21" width="10.42578125" style="34" bestFit="1" customWidth="1"/>
    <col min="22" max="23" width="9.42578125" style="34" bestFit="1" customWidth="1"/>
    <col min="24" max="24" width="16.140625" style="18" bestFit="1" customWidth="1"/>
    <col min="25" max="25" width="17.28515625" style="18" bestFit="1" customWidth="1"/>
    <col min="26" max="26" width="18.28515625" style="18" bestFit="1" customWidth="1"/>
    <col min="27" max="16384" width="9.140625" style="18"/>
  </cols>
  <sheetData>
    <row r="1" spans="1:26">
      <c r="A1" s="18" t="s">
        <v>0</v>
      </c>
      <c r="B1" s="39" t="s">
        <v>29</v>
      </c>
      <c r="C1" s="18" t="s">
        <v>1</v>
      </c>
      <c r="D1" s="34" t="s">
        <v>2</v>
      </c>
      <c r="E1" s="34" t="s">
        <v>28</v>
      </c>
      <c r="F1" s="34" t="s">
        <v>26</v>
      </c>
      <c r="G1" s="34" t="s">
        <v>27</v>
      </c>
      <c r="H1" s="34" t="s">
        <v>30</v>
      </c>
      <c r="I1" s="19" t="s">
        <v>3</v>
      </c>
      <c r="J1" s="19" t="s">
        <v>4</v>
      </c>
      <c r="K1" s="19" t="s">
        <v>5</v>
      </c>
      <c r="L1" s="19" t="s">
        <v>25</v>
      </c>
      <c r="M1" s="34" t="s">
        <v>34</v>
      </c>
      <c r="N1" s="34" t="s">
        <v>35</v>
      </c>
      <c r="O1" s="34" t="s">
        <v>36</v>
      </c>
      <c r="P1" s="19" t="s">
        <v>37</v>
      </c>
      <c r="Q1" s="19" t="s">
        <v>38</v>
      </c>
      <c r="R1" s="19" t="s">
        <v>39</v>
      </c>
    </row>
    <row r="2" spans="1:26" ht="15" hidden="1">
      <c r="A2" t="s">
        <v>51</v>
      </c>
      <c r="B2" s="40" t="s">
        <v>185</v>
      </c>
      <c r="C2" s="20" t="s">
        <v>47</v>
      </c>
      <c r="D2" s="35">
        <v>61.480400099999997</v>
      </c>
      <c r="E2" s="35">
        <v>0</v>
      </c>
      <c r="F2" s="35">
        <v>0</v>
      </c>
      <c r="G2" s="35">
        <v>0</v>
      </c>
      <c r="H2" s="35">
        <f>D2-G2-F2-E2</f>
        <v>61.480400099999997</v>
      </c>
      <c r="I2" s="21">
        <f t="shared" ref="I2:I36" si="0">E2/D2*100</f>
        <v>0</v>
      </c>
      <c r="J2" s="21">
        <f t="shared" ref="J2:J36" si="1">F2/D2*100</f>
        <v>0</v>
      </c>
      <c r="K2" s="21">
        <f t="shared" ref="K2:K36" si="2">G2/D2*100</f>
        <v>0</v>
      </c>
      <c r="L2" s="21">
        <f t="shared" ref="L2:L36" si="3">H2/D2*100</f>
        <v>100</v>
      </c>
      <c r="M2" s="35">
        <v>0.90917934537753597</v>
      </c>
      <c r="N2" s="35">
        <v>0.80064259750627098</v>
      </c>
      <c r="O2" s="35">
        <v>3.4037812551705202</v>
      </c>
      <c r="P2" s="19">
        <f t="shared" ref="P2:P36" si="4">M2/D2*100</f>
        <v>1.4788116926674588</v>
      </c>
      <c r="Q2" s="19">
        <f t="shared" ref="Q2:Q36" si="5">N2/D2*100</f>
        <v>1.3022729133252193</v>
      </c>
      <c r="R2" s="19">
        <f t="shared" ref="R2:R36" si="6">O2/D2*100</f>
        <v>5.5363680939521407</v>
      </c>
      <c r="T2" s="35"/>
      <c r="U2" s="35"/>
      <c r="V2" s="35"/>
      <c r="W2" s="35"/>
      <c r="X2" s="35"/>
      <c r="Y2" s="35"/>
      <c r="Z2" s="35"/>
    </row>
    <row r="3" spans="1:26" ht="15" hidden="1">
      <c r="A3" t="s">
        <v>52</v>
      </c>
      <c r="B3" s="40" t="s">
        <v>186</v>
      </c>
      <c r="C3" s="20" t="s">
        <v>47</v>
      </c>
      <c r="D3" s="35">
        <v>20.907499300000001</v>
      </c>
      <c r="E3" s="35">
        <v>0</v>
      </c>
      <c r="F3" s="35">
        <v>5.2085803832353701</v>
      </c>
      <c r="G3" s="35">
        <v>0</v>
      </c>
      <c r="H3" s="35">
        <f t="shared" ref="H3:H65" si="7">D3-G3-F3-E3</f>
        <v>15.698918916764631</v>
      </c>
      <c r="I3" s="21">
        <f t="shared" si="0"/>
        <v>0</v>
      </c>
      <c r="J3" s="21">
        <f t="shared" si="1"/>
        <v>24.912498183058027</v>
      </c>
      <c r="K3" s="21">
        <f t="shared" si="2"/>
        <v>0</v>
      </c>
      <c r="L3" s="21">
        <f t="shared" si="3"/>
        <v>75.087501816941966</v>
      </c>
      <c r="M3" s="35">
        <v>0.65407995934289698</v>
      </c>
      <c r="N3" s="35">
        <v>0.48963508485512902</v>
      </c>
      <c r="O3" s="35">
        <v>5.1675960535219998</v>
      </c>
      <c r="P3" s="19">
        <f t="shared" si="4"/>
        <v>3.1284466399235842</v>
      </c>
      <c r="Q3" s="19">
        <f t="shared" si="5"/>
        <v>2.3419112818295251</v>
      </c>
      <c r="R3" s="19">
        <f t="shared" si="6"/>
        <v>24.716471249729992</v>
      </c>
      <c r="T3" s="35"/>
      <c r="U3" s="35"/>
      <c r="V3" s="35"/>
      <c r="W3" s="35"/>
      <c r="X3" s="35"/>
      <c r="Y3" s="35"/>
      <c r="Z3" s="35"/>
    </row>
    <row r="4" spans="1:26" ht="15" hidden="1">
      <c r="A4" t="s">
        <v>53</v>
      </c>
      <c r="B4" s="40" t="s">
        <v>70</v>
      </c>
      <c r="C4" s="20" t="s">
        <v>47</v>
      </c>
      <c r="D4" s="35">
        <v>38.201999999999998</v>
      </c>
      <c r="E4" s="35">
        <v>0</v>
      </c>
      <c r="F4" s="35">
        <v>3.807207</v>
      </c>
      <c r="G4" s="35">
        <v>4.6395840000000002</v>
      </c>
      <c r="H4" s="35">
        <f t="shared" si="7"/>
        <v>29.755209000000001</v>
      </c>
      <c r="I4" s="21">
        <f t="shared" si="0"/>
        <v>0</v>
      </c>
      <c r="J4" s="21">
        <f t="shared" si="1"/>
        <v>9.9659886916915355</v>
      </c>
      <c r="K4" s="21">
        <f t="shared" si="2"/>
        <v>12.144871996230565</v>
      </c>
      <c r="L4" s="21">
        <f t="shared" si="3"/>
        <v>77.889139312077901</v>
      </c>
      <c r="M4" s="35">
        <v>4.36E-2</v>
      </c>
      <c r="N4" s="35">
        <v>4.6810999999999998E-2</v>
      </c>
      <c r="O4" s="35">
        <v>0.71331699999999998</v>
      </c>
      <c r="P4" s="19">
        <f t="shared" si="4"/>
        <v>0.11413015025391342</v>
      </c>
      <c r="Q4" s="19">
        <f t="shared" si="5"/>
        <v>0.12253546934715459</v>
      </c>
      <c r="R4" s="19">
        <f t="shared" si="6"/>
        <v>1.867224229097953</v>
      </c>
      <c r="T4" s="35"/>
      <c r="U4" s="35"/>
      <c r="V4" s="35"/>
      <c r="W4" s="35"/>
      <c r="X4" s="35"/>
      <c r="Y4" s="35"/>
      <c r="Z4" s="35"/>
    </row>
    <row r="5" spans="1:26" ht="15" hidden="1">
      <c r="A5" t="s">
        <v>54</v>
      </c>
      <c r="B5" s="40" t="s">
        <v>189</v>
      </c>
      <c r="C5" s="20" t="s">
        <v>47</v>
      </c>
      <c r="D5" s="35">
        <v>2.9636399999999998</v>
      </c>
      <c r="E5" s="35">
        <v>0</v>
      </c>
      <c r="F5" s="35">
        <v>2.9600746483321698</v>
      </c>
      <c r="G5" s="35">
        <v>3.2911076820530002E-3</v>
      </c>
      <c r="H5" s="35">
        <f t="shared" si="7"/>
        <v>2.7424398577702291E-4</v>
      </c>
      <c r="I5" s="21">
        <f t="shared" si="0"/>
        <v>0</v>
      </c>
      <c r="J5" s="21">
        <f t="shared" si="1"/>
        <v>99.879696870475826</v>
      </c>
      <c r="K5" s="21">
        <f t="shared" si="2"/>
        <v>0.11104950945637797</v>
      </c>
      <c r="L5" s="21">
        <f t="shared" si="3"/>
        <v>9.2536200677890337E-3</v>
      </c>
      <c r="M5" s="35">
        <v>1.7999999999999999E-2</v>
      </c>
      <c r="N5" s="35">
        <v>2.2055740694904E-2</v>
      </c>
      <c r="O5" s="35">
        <v>0.22300501730281599</v>
      </c>
      <c r="P5" s="19">
        <f t="shared" si="4"/>
        <v>0.60736121796169573</v>
      </c>
      <c r="Q5" s="19">
        <f t="shared" si="5"/>
        <v>0.74421119619467957</v>
      </c>
      <c r="R5" s="19">
        <f t="shared" si="6"/>
        <v>7.5246999400337424</v>
      </c>
      <c r="T5" s="35"/>
      <c r="U5" s="35"/>
      <c r="V5" s="35"/>
      <c r="W5" s="35"/>
      <c r="X5" s="35"/>
      <c r="Y5" s="35"/>
      <c r="Z5" s="35"/>
    </row>
    <row r="6" spans="1:26" ht="15" hidden="1">
      <c r="A6" t="s">
        <v>55</v>
      </c>
      <c r="B6" s="40" t="s">
        <v>190</v>
      </c>
      <c r="C6" s="20" t="s">
        <v>47</v>
      </c>
      <c r="D6" s="35">
        <v>28.057699199999998</v>
      </c>
      <c r="E6" s="35">
        <v>0</v>
      </c>
      <c r="F6" s="35">
        <v>0</v>
      </c>
      <c r="G6" s="35">
        <v>0</v>
      </c>
      <c r="H6" s="35">
        <f t="shared" si="7"/>
        <v>28.057699199999998</v>
      </c>
      <c r="I6" s="21">
        <f t="shared" si="0"/>
        <v>0</v>
      </c>
      <c r="J6" s="21">
        <f t="shared" si="1"/>
        <v>0</v>
      </c>
      <c r="K6" s="21">
        <f t="shared" si="2"/>
        <v>0</v>
      </c>
      <c r="L6" s="21">
        <f t="shared" si="3"/>
        <v>100</v>
      </c>
      <c r="M6" s="35">
        <v>3.7542727800046E-2</v>
      </c>
      <c r="N6" s="35">
        <v>0.189249069765276</v>
      </c>
      <c r="O6" s="35">
        <v>0.75755702642065004</v>
      </c>
      <c r="P6" s="19">
        <f t="shared" si="4"/>
        <v>0.13380543975625059</v>
      </c>
      <c r="Q6" s="19">
        <f t="shared" si="5"/>
        <v>0.67449960317942259</v>
      </c>
      <c r="R6" s="19">
        <f t="shared" si="6"/>
        <v>2.6999969634739331</v>
      </c>
      <c r="T6" s="35"/>
      <c r="U6" s="35"/>
      <c r="V6" s="35"/>
      <c r="W6" s="35"/>
      <c r="X6" s="35"/>
      <c r="Y6" s="35"/>
      <c r="Z6" s="35"/>
    </row>
    <row r="7" spans="1:26" ht="15" hidden="1">
      <c r="A7" t="s">
        <v>56</v>
      </c>
      <c r="B7" s="40" t="s">
        <v>191</v>
      </c>
      <c r="C7" s="20" t="s">
        <v>47</v>
      </c>
      <c r="D7" s="35">
        <v>34.130001100000001</v>
      </c>
      <c r="E7" s="35">
        <v>0</v>
      </c>
      <c r="F7" s="35">
        <v>0</v>
      </c>
      <c r="G7" s="35">
        <v>0</v>
      </c>
      <c r="H7" s="35">
        <f t="shared" si="7"/>
        <v>34.130001100000001</v>
      </c>
      <c r="I7" s="21">
        <f t="shared" si="0"/>
        <v>0</v>
      </c>
      <c r="J7" s="21">
        <f t="shared" si="1"/>
        <v>0</v>
      </c>
      <c r="K7" s="21">
        <f t="shared" si="2"/>
        <v>0</v>
      </c>
      <c r="L7" s="21">
        <f t="shared" si="3"/>
        <v>100</v>
      </c>
      <c r="M7" s="35">
        <v>0.36219068374984198</v>
      </c>
      <c r="N7" s="35">
        <v>0.31542447834099402</v>
      </c>
      <c r="O7" s="35">
        <v>1.5253982195979401</v>
      </c>
      <c r="P7" s="19">
        <f t="shared" si="4"/>
        <v>1.0612091183022023</v>
      </c>
      <c r="Q7" s="19">
        <f t="shared" si="5"/>
        <v>0.92418537408425105</v>
      </c>
      <c r="R7" s="19">
        <f t="shared" si="6"/>
        <v>4.4693764149862272</v>
      </c>
      <c r="T7" s="35"/>
      <c r="U7" s="35"/>
      <c r="V7" s="35"/>
      <c r="W7" s="35"/>
      <c r="X7" s="35"/>
      <c r="Y7" s="35"/>
      <c r="Z7" s="35"/>
    </row>
    <row r="8" spans="1:26" ht="15" hidden="1">
      <c r="A8" t="s">
        <v>57</v>
      </c>
      <c r="B8" s="40" t="s">
        <v>192</v>
      </c>
      <c r="C8" s="20" t="s">
        <v>47</v>
      </c>
      <c r="D8" s="35">
        <v>44.219101000000002</v>
      </c>
      <c r="E8" s="35">
        <v>0</v>
      </c>
      <c r="F8" s="35">
        <v>0</v>
      </c>
      <c r="G8" s="35">
        <v>0</v>
      </c>
      <c r="H8" s="35">
        <f t="shared" si="7"/>
        <v>44.219101000000002</v>
      </c>
      <c r="I8" s="21">
        <f t="shared" si="0"/>
        <v>0</v>
      </c>
      <c r="J8" s="21">
        <f t="shared" si="1"/>
        <v>0</v>
      </c>
      <c r="K8" s="21">
        <f t="shared" si="2"/>
        <v>0</v>
      </c>
      <c r="L8" s="21">
        <f t="shared" si="3"/>
        <v>100</v>
      </c>
      <c r="M8" s="35">
        <v>0.540836013764045</v>
      </c>
      <c r="N8" s="35">
        <v>0.78847614624983797</v>
      </c>
      <c r="O8" s="35">
        <v>4.0768625083767498</v>
      </c>
      <c r="P8" s="19">
        <f t="shared" si="4"/>
        <v>1.2230823366672356</v>
      </c>
      <c r="Q8" s="19">
        <f t="shared" si="5"/>
        <v>1.7831121131337291</v>
      </c>
      <c r="R8" s="19">
        <f t="shared" si="6"/>
        <v>9.2196865521457561</v>
      </c>
      <c r="T8" s="35"/>
      <c r="U8" s="35"/>
      <c r="V8" s="35"/>
      <c r="W8" s="35"/>
      <c r="X8" s="35"/>
      <c r="Y8" s="35"/>
      <c r="Z8" s="35"/>
    </row>
    <row r="9" spans="1:26" ht="15" hidden="1">
      <c r="A9" t="s">
        <v>58</v>
      </c>
      <c r="B9" s="40" t="s">
        <v>71</v>
      </c>
      <c r="C9" s="20" t="s">
        <v>47</v>
      </c>
      <c r="D9" s="35">
        <v>3.5956700000000001</v>
      </c>
      <c r="E9" s="35">
        <v>0</v>
      </c>
      <c r="F9" s="35">
        <v>0.32381782625644601</v>
      </c>
      <c r="G9" s="35">
        <v>0</v>
      </c>
      <c r="H9" s="35">
        <f t="shared" si="7"/>
        <v>3.2718521737435542</v>
      </c>
      <c r="I9" s="21">
        <f t="shared" si="0"/>
        <v>0</v>
      </c>
      <c r="J9" s="21">
        <f t="shared" si="1"/>
        <v>9.0057715601388892</v>
      </c>
      <c r="K9" s="21">
        <f t="shared" si="2"/>
        <v>0</v>
      </c>
      <c r="L9" s="21">
        <f t="shared" si="3"/>
        <v>90.994228439861118</v>
      </c>
      <c r="M9" s="35">
        <v>7.6758178416189999E-3</v>
      </c>
      <c r="N9" s="35">
        <v>5.3018267742393002E-2</v>
      </c>
      <c r="O9" s="35">
        <v>0.129821776442826</v>
      </c>
      <c r="P9" s="19">
        <f t="shared" si="4"/>
        <v>0.21347392395906742</v>
      </c>
      <c r="Q9" s="19">
        <f t="shared" si="5"/>
        <v>1.4745031591439983</v>
      </c>
      <c r="R9" s="19">
        <f t="shared" si="6"/>
        <v>3.6105030896279691</v>
      </c>
      <c r="T9" s="35"/>
      <c r="U9" s="35"/>
      <c r="V9" s="35"/>
      <c r="W9" s="35"/>
      <c r="X9" s="35"/>
      <c r="Y9" s="35"/>
      <c r="Z9" s="35"/>
    </row>
    <row r="10" spans="1:26" ht="15" hidden="1">
      <c r="A10" t="s">
        <v>59</v>
      </c>
      <c r="B10" s="40" t="s">
        <v>72</v>
      </c>
      <c r="C10" s="20" t="s">
        <v>47</v>
      </c>
      <c r="D10" s="35">
        <v>14.108799899999999</v>
      </c>
      <c r="E10" s="35">
        <v>0</v>
      </c>
      <c r="F10" s="35">
        <v>0</v>
      </c>
      <c r="G10" s="35">
        <v>0</v>
      </c>
      <c r="H10" s="35">
        <f t="shared" si="7"/>
        <v>14.108799899999999</v>
      </c>
      <c r="I10" s="21">
        <f t="shared" si="0"/>
        <v>0</v>
      </c>
      <c r="J10" s="21">
        <f t="shared" si="1"/>
        <v>0</v>
      </c>
      <c r="K10" s="21">
        <f t="shared" si="2"/>
        <v>0</v>
      </c>
      <c r="L10" s="21">
        <f t="shared" si="3"/>
        <v>100</v>
      </c>
      <c r="M10" s="35">
        <v>8.7088439999986E-2</v>
      </c>
      <c r="N10" s="35">
        <v>0.12376967648226</v>
      </c>
      <c r="O10" s="35">
        <v>0.81558406888283996</v>
      </c>
      <c r="P10" s="19">
        <f t="shared" si="4"/>
        <v>0.61726327268973458</v>
      </c>
      <c r="Q10" s="19">
        <f t="shared" si="5"/>
        <v>0.87725162564861392</v>
      </c>
      <c r="R10" s="19">
        <f t="shared" si="6"/>
        <v>5.780676419422746</v>
      </c>
      <c r="T10" s="35"/>
      <c r="U10" s="35"/>
      <c r="V10" s="35"/>
      <c r="W10" s="35"/>
      <c r="X10" s="35"/>
      <c r="Y10" s="35"/>
      <c r="Z10" s="35"/>
    </row>
    <row r="11" spans="1:26" ht="15" hidden="1">
      <c r="A11" t="s">
        <v>60</v>
      </c>
      <c r="B11" s="40" t="s">
        <v>73</v>
      </c>
      <c r="C11" s="20" t="s">
        <v>47</v>
      </c>
      <c r="D11" s="35">
        <v>131.3190002</v>
      </c>
      <c r="E11" s="35">
        <v>0</v>
      </c>
      <c r="F11" s="35">
        <v>0.25167075688743801</v>
      </c>
      <c r="G11" s="35">
        <v>0</v>
      </c>
      <c r="H11" s="35">
        <f t="shared" si="7"/>
        <v>131.06732944311256</v>
      </c>
      <c r="I11" s="21">
        <f t="shared" si="0"/>
        <v>0</v>
      </c>
      <c r="J11" s="21">
        <f t="shared" si="1"/>
        <v>0.19164839551332344</v>
      </c>
      <c r="K11" s="21">
        <f t="shared" si="2"/>
        <v>0</v>
      </c>
      <c r="L11" s="21">
        <f t="shared" si="3"/>
        <v>99.80835160448666</v>
      </c>
      <c r="M11" s="35">
        <v>1.8395848917042801</v>
      </c>
      <c r="N11" s="35">
        <v>2.93506738129232</v>
      </c>
      <c r="O11" s="35">
        <v>14.069467109387601</v>
      </c>
      <c r="P11" s="19">
        <f t="shared" si="4"/>
        <v>1.4008520388539174</v>
      </c>
      <c r="Q11" s="19">
        <f t="shared" si="5"/>
        <v>2.2350668043635622</v>
      </c>
      <c r="R11" s="19">
        <f t="shared" si="6"/>
        <v>10.713961489167353</v>
      </c>
      <c r="T11" s="35"/>
      <c r="U11" s="35"/>
      <c r="V11" s="35"/>
      <c r="W11" s="35"/>
      <c r="X11" s="35"/>
      <c r="Y11" s="35"/>
      <c r="Z11" s="35"/>
    </row>
    <row r="12" spans="1:26" ht="15" hidden="1">
      <c r="A12" t="s">
        <v>61</v>
      </c>
      <c r="B12" s="40" t="s">
        <v>74</v>
      </c>
      <c r="C12" s="20" t="s">
        <v>47</v>
      </c>
      <c r="D12" s="35">
        <v>38.799098999999998</v>
      </c>
      <c r="E12" s="35">
        <v>0</v>
      </c>
      <c r="F12" s="35">
        <v>5.62173570065527</v>
      </c>
      <c r="G12" s="35">
        <v>0.67372982453840702</v>
      </c>
      <c r="H12" s="35">
        <f t="shared" si="7"/>
        <v>32.503633474806321</v>
      </c>
      <c r="I12" s="21">
        <f t="shared" si="0"/>
        <v>0</v>
      </c>
      <c r="J12" s="21">
        <f t="shared" si="1"/>
        <v>14.489346004285487</v>
      </c>
      <c r="K12" s="21">
        <f t="shared" si="2"/>
        <v>1.7364573969576125</v>
      </c>
      <c r="L12" s="21">
        <f t="shared" si="3"/>
        <v>83.774196598756902</v>
      </c>
      <c r="M12" s="35">
        <v>1.2525260665598801</v>
      </c>
      <c r="N12" s="35">
        <v>1.90851457639081</v>
      </c>
      <c r="O12" s="35">
        <v>8.5701789462594</v>
      </c>
      <c r="P12" s="19">
        <f t="shared" si="4"/>
        <v>3.2282349303005211</v>
      </c>
      <c r="Q12" s="19">
        <f t="shared" si="5"/>
        <v>4.9189662275168047</v>
      </c>
      <c r="R12" s="19">
        <f t="shared" si="6"/>
        <v>22.08860300147537</v>
      </c>
      <c r="T12" s="35"/>
      <c r="U12" s="35"/>
      <c r="V12" s="35"/>
      <c r="W12" s="35"/>
      <c r="X12" s="35"/>
      <c r="Y12" s="35"/>
      <c r="Z12" s="35"/>
    </row>
    <row r="13" spans="1:26" ht="15" hidden="1">
      <c r="A13" t="s">
        <v>62</v>
      </c>
      <c r="B13" s="40" t="s">
        <v>75</v>
      </c>
      <c r="C13" s="20" t="s">
        <v>47</v>
      </c>
      <c r="D13" s="35">
        <v>14.2305002</v>
      </c>
      <c r="E13" s="35">
        <v>0</v>
      </c>
      <c r="F13" s="35">
        <v>0</v>
      </c>
      <c r="G13" s="35">
        <v>0</v>
      </c>
      <c r="H13" s="35">
        <f t="shared" si="7"/>
        <v>14.2305002</v>
      </c>
      <c r="I13" s="21">
        <f t="shared" si="0"/>
        <v>0</v>
      </c>
      <c r="J13" s="21">
        <f t="shared" si="1"/>
        <v>0</v>
      </c>
      <c r="K13" s="21">
        <f t="shared" si="2"/>
        <v>0</v>
      </c>
      <c r="L13" s="21">
        <f t="shared" si="3"/>
        <v>100</v>
      </c>
      <c r="M13" s="35">
        <v>0.10680000000000001</v>
      </c>
      <c r="N13" s="35">
        <v>0.104711913375459</v>
      </c>
      <c r="O13" s="35">
        <v>0.80902854124960699</v>
      </c>
      <c r="P13" s="19">
        <f t="shared" si="4"/>
        <v>0.75050067460032088</v>
      </c>
      <c r="Q13" s="19">
        <f t="shared" si="5"/>
        <v>0.73582735605779337</v>
      </c>
      <c r="R13" s="19">
        <f t="shared" si="6"/>
        <v>5.6851729024226927</v>
      </c>
      <c r="T13" s="35"/>
      <c r="U13" s="35"/>
      <c r="V13" s="35"/>
      <c r="W13" s="35"/>
      <c r="X13" s="35"/>
      <c r="Y13" s="35"/>
      <c r="Z13" s="35"/>
    </row>
    <row r="14" spans="1:26" ht="15" hidden="1">
      <c r="A14" t="s">
        <v>63</v>
      </c>
      <c r="B14" s="40" t="s">
        <v>76</v>
      </c>
      <c r="C14" s="20" t="s">
        <v>47</v>
      </c>
      <c r="D14" s="35">
        <v>59.583000200000001</v>
      </c>
      <c r="E14" s="35">
        <v>0</v>
      </c>
      <c r="F14" s="35">
        <v>6.7400382779141097</v>
      </c>
      <c r="G14" s="35">
        <v>1.5937232775776999</v>
      </c>
      <c r="H14" s="35">
        <f t="shared" si="7"/>
        <v>51.249238644508189</v>
      </c>
      <c r="I14" s="21">
        <f t="shared" si="0"/>
        <v>0</v>
      </c>
      <c r="J14" s="21">
        <f t="shared" si="1"/>
        <v>11.312015600574121</v>
      </c>
      <c r="K14" s="21">
        <f t="shared" si="2"/>
        <v>2.6747952809158813</v>
      </c>
      <c r="L14" s="21">
        <f t="shared" si="3"/>
        <v>86.013189118509985</v>
      </c>
      <c r="M14" s="35">
        <v>0.89685213229094096</v>
      </c>
      <c r="N14" s="35">
        <v>2.4123742723445201</v>
      </c>
      <c r="O14" s="35">
        <v>8.85098699956011</v>
      </c>
      <c r="P14" s="19">
        <f t="shared" si="4"/>
        <v>1.5052147916024896</v>
      </c>
      <c r="Q14" s="19">
        <f t="shared" si="5"/>
        <v>4.0487626743315959</v>
      </c>
      <c r="R14" s="19">
        <f t="shared" si="6"/>
        <v>14.854886410302163</v>
      </c>
      <c r="T14" s="35"/>
      <c r="U14" s="35"/>
      <c r="V14" s="35"/>
      <c r="W14" s="35"/>
      <c r="X14" s="35"/>
      <c r="Y14" s="35"/>
      <c r="Z14" s="35"/>
    </row>
    <row r="15" spans="1:26" ht="15" hidden="1">
      <c r="A15" t="s">
        <v>64</v>
      </c>
      <c r="B15" s="40" t="s">
        <v>77</v>
      </c>
      <c r="C15" s="20" t="s">
        <v>47</v>
      </c>
      <c r="D15" s="35">
        <v>77.071197499999997</v>
      </c>
      <c r="E15" s="35">
        <v>0</v>
      </c>
      <c r="F15" s="35">
        <v>76.784081232247999</v>
      </c>
      <c r="G15" s="35">
        <v>3.5157108716165002E-2</v>
      </c>
      <c r="H15" s="35">
        <f t="shared" si="7"/>
        <v>0.25195915903583455</v>
      </c>
      <c r="I15" s="21">
        <f t="shared" si="0"/>
        <v>0</v>
      </c>
      <c r="J15" s="21">
        <f t="shared" si="1"/>
        <v>99.627466190917829</v>
      </c>
      <c r="K15" s="21">
        <f t="shared" si="2"/>
        <v>4.5616403866262749E-2</v>
      </c>
      <c r="L15" s="21">
        <f t="shared" si="3"/>
        <v>0.32691740521591683</v>
      </c>
      <c r="M15" s="35">
        <v>1.4800000000000001E-2</v>
      </c>
      <c r="N15" s="35">
        <v>5.4956725229307002E-2</v>
      </c>
      <c r="O15" s="35">
        <v>2.0608911005430501</v>
      </c>
      <c r="P15" s="19">
        <f t="shared" si="4"/>
        <v>1.9203023282465544E-2</v>
      </c>
      <c r="Q15" s="19">
        <f t="shared" si="5"/>
        <v>7.1306437439624573E-2</v>
      </c>
      <c r="R15" s="19">
        <f t="shared" si="6"/>
        <v>2.674009445023934</v>
      </c>
      <c r="T15" s="35"/>
      <c r="U15" s="35"/>
      <c r="V15" s="35"/>
      <c r="W15" s="35"/>
      <c r="X15" s="35"/>
      <c r="Y15" s="35"/>
      <c r="Z15" s="35"/>
    </row>
    <row r="16" spans="1:26" ht="15" hidden="1">
      <c r="A16" t="s">
        <v>65</v>
      </c>
      <c r="B16" s="40" t="s">
        <v>78</v>
      </c>
      <c r="C16" s="20" t="s">
        <v>47</v>
      </c>
      <c r="D16" s="35">
        <v>150.4250031</v>
      </c>
      <c r="E16" s="35">
        <v>0</v>
      </c>
      <c r="F16" s="35">
        <v>24.5773689041803</v>
      </c>
      <c r="G16" s="35">
        <v>5.1676705171069299</v>
      </c>
      <c r="H16" s="35">
        <f t="shared" si="7"/>
        <v>120.67996367871277</v>
      </c>
      <c r="I16" s="21">
        <f t="shared" si="0"/>
        <v>0</v>
      </c>
      <c r="J16" s="21">
        <f t="shared" si="1"/>
        <v>16.338619509844172</v>
      </c>
      <c r="K16" s="21">
        <f t="shared" si="2"/>
        <v>3.4353800303208568</v>
      </c>
      <c r="L16" s="21">
        <f t="shared" si="3"/>
        <v>80.226000459834964</v>
      </c>
      <c r="M16" s="35">
        <v>2.0876360144055202</v>
      </c>
      <c r="N16" s="35">
        <v>2.8489059046057399</v>
      </c>
      <c r="O16" s="35">
        <v>11.4404128498454</v>
      </c>
      <c r="P16" s="19">
        <f t="shared" si="4"/>
        <v>1.3878251430167463</v>
      </c>
      <c r="Q16" s="19">
        <f t="shared" si="5"/>
        <v>1.893904501176467</v>
      </c>
      <c r="R16" s="19">
        <f t="shared" si="6"/>
        <v>7.6053931288537227</v>
      </c>
      <c r="T16" s="35"/>
      <c r="U16" s="35"/>
      <c r="V16" s="35"/>
      <c r="W16" s="35"/>
      <c r="X16" s="35"/>
      <c r="Y16" s="35"/>
      <c r="Z16" s="35"/>
    </row>
    <row r="17" spans="1:26" ht="15" hidden="1">
      <c r="A17" t="s">
        <v>66</v>
      </c>
      <c r="B17" s="40" t="s">
        <v>79</v>
      </c>
      <c r="C17" s="20" t="s">
        <v>47</v>
      </c>
      <c r="D17" s="35">
        <v>13.1373997</v>
      </c>
      <c r="E17" s="35">
        <v>0</v>
      </c>
      <c r="F17" s="35">
        <v>2.6434470529984998E-2</v>
      </c>
      <c r="G17" s="35">
        <v>2.1442705479108998E-2</v>
      </c>
      <c r="H17" s="35">
        <f t="shared" si="7"/>
        <v>13.089522523990906</v>
      </c>
      <c r="I17" s="21">
        <f t="shared" si="0"/>
        <v>0</v>
      </c>
      <c r="J17" s="21">
        <f t="shared" si="1"/>
        <v>0.20121539371284408</v>
      </c>
      <c r="K17" s="21">
        <f t="shared" si="2"/>
        <v>0.16321879495764294</v>
      </c>
      <c r="L17" s="21">
        <f t="shared" si="3"/>
        <v>99.635565811329514</v>
      </c>
      <c r="M17" s="35">
        <v>3.7999999999999999E-2</v>
      </c>
      <c r="N17" s="35">
        <v>9.9199999999999997E-2</v>
      </c>
      <c r="O17" s="35">
        <v>0.68011495878001405</v>
      </c>
      <c r="P17" s="19">
        <f t="shared" si="4"/>
        <v>0.28925054324106469</v>
      </c>
      <c r="Q17" s="19">
        <f t="shared" si="5"/>
        <v>0.7550961549872004</v>
      </c>
      <c r="R17" s="19">
        <f t="shared" si="6"/>
        <v>5.1769374024603518</v>
      </c>
      <c r="T17" s="35"/>
      <c r="U17" s="35"/>
      <c r="V17" s="35"/>
      <c r="W17" s="35"/>
      <c r="X17" s="35"/>
      <c r="Y17" s="35"/>
      <c r="Z17" s="35"/>
    </row>
    <row r="18" spans="1:26" ht="15" hidden="1">
      <c r="A18" t="s">
        <v>59</v>
      </c>
      <c r="B18" s="40" t="s">
        <v>80</v>
      </c>
      <c r="C18" s="20" t="s">
        <v>47</v>
      </c>
      <c r="D18" s="35">
        <v>19.221599600000001</v>
      </c>
      <c r="E18" s="35">
        <v>0</v>
      </c>
      <c r="F18" s="35">
        <v>0</v>
      </c>
      <c r="G18" s="35">
        <v>0</v>
      </c>
      <c r="H18" s="35">
        <f t="shared" si="7"/>
        <v>19.221599600000001</v>
      </c>
      <c r="I18" s="21">
        <f t="shared" si="0"/>
        <v>0</v>
      </c>
      <c r="J18" s="21">
        <f t="shared" si="1"/>
        <v>0</v>
      </c>
      <c r="K18" s="21">
        <f t="shared" si="2"/>
        <v>0</v>
      </c>
      <c r="L18" s="21">
        <f t="shared" si="3"/>
        <v>100</v>
      </c>
      <c r="M18" s="35">
        <v>0.192494650372141</v>
      </c>
      <c r="N18" s="35">
        <v>0.68432872201178696</v>
      </c>
      <c r="O18" s="35">
        <v>1.7881563593338601</v>
      </c>
      <c r="P18" s="19">
        <f t="shared" si="4"/>
        <v>1.0014496939793762</v>
      </c>
      <c r="Q18" s="19">
        <f t="shared" si="5"/>
        <v>3.5602069351802901</v>
      </c>
      <c r="R18" s="19">
        <f t="shared" si="6"/>
        <v>9.3028488603719541</v>
      </c>
      <c r="T18" s="35"/>
      <c r="U18" s="35"/>
      <c r="V18" s="35"/>
      <c r="W18" s="35"/>
      <c r="X18" s="35"/>
      <c r="Y18" s="35"/>
      <c r="Z18" s="35"/>
    </row>
    <row r="19" spans="1:26" ht="15" hidden="1">
      <c r="A19" t="s">
        <v>67</v>
      </c>
      <c r="B19" s="40" t="s">
        <v>81</v>
      </c>
      <c r="C19" s="20" t="s">
        <v>47</v>
      </c>
      <c r="D19" s="35">
        <v>32.742698699999998</v>
      </c>
      <c r="E19" s="35">
        <v>0</v>
      </c>
      <c r="F19" s="35">
        <v>0</v>
      </c>
      <c r="G19" s="35">
        <v>0</v>
      </c>
      <c r="H19" s="35">
        <f t="shared" si="7"/>
        <v>32.742698699999998</v>
      </c>
      <c r="I19" s="21">
        <f t="shared" si="0"/>
        <v>0</v>
      </c>
      <c r="J19" s="21">
        <f t="shared" si="1"/>
        <v>0</v>
      </c>
      <c r="K19" s="21">
        <f t="shared" si="2"/>
        <v>0</v>
      </c>
      <c r="L19" s="21">
        <f t="shared" si="3"/>
        <v>100</v>
      </c>
      <c r="M19" s="35">
        <v>0.99405397053780298</v>
      </c>
      <c r="N19" s="35">
        <v>0.44630760722907697</v>
      </c>
      <c r="O19" s="35">
        <v>1.1945887623151099</v>
      </c>
      <c r="P19" s="19">
        <f t="shared" si="4"/>
        <v>3.0359561368037236</v>
      </c>
      <c r="Q19" s="19">
        <f t="shared" si="5"/>
        <v>1.3630752043938181</v>
      </c>
      <c r="R19" s="19">
        <f t="shared" si="6"/>
        <v>3.6484126530325058</v>
      </c>
      <c r="T19" s="35"/>
      <c r="U19" s="35"/>
      <c r="V19" s="35"/>
      <c r="W19" s="35"/>
      <c r="X19" s="35"/>
      <c r="Y19" s="35"/>
      <c r="Z19" s="35"/>
    </row>
    <row r="20" spans="1:26" ht="15" hidden="1">
      <c r="A20" s="33" t="s">
        <v>68</v>
      </c>
      <c r="B20" s="40" t="s">
        <v>82</v>
      </c>
      <c r="C20" s="20" t="s">
        <v>47</v>
      </c>
      <c r="D20" s="35">
        <v>4.0862799000000001</v>
      </c>
      <c r="E20" s="35">
        <v>0</v>
      </c>
      <c r="F20" s="35">
        <v>0</v>
      </c>
      <c r="G20" s="35">
        <v>0</v>
      </c>
      <c r="H20" s="35">
        <f t="shared" si="7"/>
        <v>4.0862799000000001</v>
      </c>
      <c r="I20" s="21">
        <f t="shared" si="0"/>
        <v>0</v>
      </c>
      <c r="J20" s="21">
        <f t="shared" si="1"/>
        <v>0</v>
      </c>
      <c r="K20" s="21">
        <f t="shared" si="2"/>
        <v>0</v>
      </c>
      <c r="L20" s="21">
        <f t="shared" si="3"/>
        <v>100</v>
      </c>
      <c r="M20" s="35">
        <v>3.0796553493000003E-5</v>
      </c>
      <c r="N20" s="35">
        <v>4.1630272192700002E-4</v>
      </c>
      <c r="O20" s="35">
        <v>0.18506114502378099</v>
      </c>
      <c r="P20" s="19">
        <f t="shared" si="4"/>
        <v>7.5365746465385307E-4</v>
      </c>
      <c r="Q20" s="19">
        <f t="shared" si="5"/>
        <v>1.0187817088276308E-2</v>
      </c>
      <c r="R20" s="19">
        <f t="shared" si="6"/>
        <v>4.5288416249650689</v>
      </c>
      <c r="T20" s="35"/>
      <c r="U20" s="35"/>
      <c r="V20" s="35"/>
      <c r="W20" s="35"/>
      <c r="X20" s="35"/>
      <c r="Y20" s="35"/>
      <c r="Z20" s="35"/>
    </row>
    <row r="21" spans="1:26" ht="15" hidden="1">
      <c r="A21" s="33" t="s">
        <v>69</v>
      </c>
      <c r="B21" s="40" t="s">
        <v>83</v>
      </c>
      <c r="C21" s="20" t="s">
        <v>47</v>
      </c>
      <c r="D21" s="35">
        <v>105.9919968</v>
      </c>
      <c r="E21" s="35">
        <v>0</v>
      </c>
      <c r="F21" s="35">
        <v>11.8507254265912</v>
      </c>
      <c r="G21" s="35">
        <v>3.29726821277018</v>
      </c>
      <c r="H21" s="35">
        <f t="shared" si="7"/>
        <v>90.844003160638621</v>
      </c>
      <c r="I21" s="21">
        <f t="shared" si="0"/>
        <v>0</v>
      </c>
      <c r="J21" s="21">
        <f t="shared" si="1"/>
        <v>11.18077381724655</v>
      </c>
      <c r="K21" s="21">
        <f t="shared" si="2"/>
        <v>3.1108652656029405</v>
      </c>
      <c r="L21" s="21">
        <f t="shared" si="3"/>
        <v>85.708360917150515</v>
      </c>
      <c r="M21" s="35">
        <v>0.85087174364737295</v>
      </c>
      <c r="N21" s="35">
        <v>1.35461010869747</v>
      </c>
      <c r="O21" s="35">
        <v>8.9040568705711802</v>
      </c>
      <c r="P21" s="19">
        <f t="shared" si="4"/>
        <v>0.80276980275493115</v>
      </c>
      <c r="Q21" s="19">
        <f t="shared" si="5"/>
        <v>1.2780305585274812</v>
      </c>
      <c r="R21" s="19">
        <f t="shared" si="6"/>
        <v>8.4006879192705046</v>
      </c>
      <c r="T21" s="35"/>
      <c r="U21" s="35"/>
      <c r="V21" s="35"/>
      <c r="W21" s="35"/>
      <c r="X21" s="35"/>
      <c r="Y21" s="35"/>
      <c r="Z21" s="35"/>
    </row>
    <row r="22" spans="1:26" ht="15" hidden="1">
      <c r="A22" s="33" t="s">
        <v>84</v>
      </c>
      <c r="B22" s="40" t="s">
        <v>49</v>
      </c>
      <c r="C22" s="20" t="s">
        <v>49</v>
      </c>
      <c r="D22" s="35">
        <v>11.774399799999999</v>
      </c>
      <c r="E22" s="35">
        <v>0</v>
      </c>
      <c r="F22" s="35">
        <v>2.9778281159603299</v>
      </c>
      <c r="G22" s="35">
        <v>0.91172425880373897</v>
      </c>
      <c r="H22" s="35">
        <f t="shared" si="7"/>
        <v>7.8848474252359306</v>
      </c>
      <c r="I22" s="21">
        <f t="shared" si="0"/>
        <v>0</v>
      </c>
      <c r="J22" s="21">
        <f t="shared" si="1"/>
        <v>25.290699878904487</v>
      </c>
      <c r="K22" s="21">
        <f t="shared" si="2"/>
        <v>7.7432758721488204</v>
      </c>
      <c r="L22" s="21">
        <f t="shared" si="3"/>
        <v>66.966024248946695</v>
      </c>
      <c r="M22" s="35">
        <v>0</v>
      </c>
      <c r="N22" s="35">
        <v>6.4000000000000001E-2</v>
      </c>
      <c r="O22" s="35">
        <v>0.89546943650611199</v>
      </c>
      <c r="P22" s="19">
        <f t="shared" si="4"/>
        <v>0</v>
      </c>
      <c r="Q22" s="19">
        <f t="shared" si="5"/>
        <v>0.54355212229161787</v>
      </c>
      <c r="R22" s="19">
        <f t="shared" si="6"/>
        <v>7.6052236353152542</v>
      </c>
      <c r="T22" s="35"/>
      <c r="U22" s="35"/>
      <c r="V22" s="35"/>
      <c r="W22" s="35"/>
      <c r="X22" s="35"/>
      <c r="Y22" s="35"/>
      <c r="Z22" s="35"/>
    </row>
    <row r="23" spans="1:26" ht="15" hidden="1">
      <c r="A23" s="33" t="s">
        <v>85</v>
      </c>
      <c r="B23" s="40" t="s">
        <v>86</v>
      </c>
      <c r="C23" s="20" t="s">
        <v>50</v>
      </c>
      <c r="D23" s="35">
        <v>140.53999329999999</v>
      </c>
      <c r="E23" s="35">
        <v>0</v>
      </c>
      <c r="F23" s="35">
        <v>69.824964397005701</v>
      </c>
      <c r="G23" s="35">
        <v>12.274445263085401</v>
      </c>
      <c r="H23" s="35">
        <f t="shared" si="7"/>
        <v>58.440583639908894</v>
      </c>
      <c r="I23" s="21">
        <f t="shared" si="0"/>
        <v>0</v>
      </c>
      <c r="J23" s="21">
        <f t="shared" si="1"/>
        <v>49.683341202354889</v>
      </c>
      <c r="K23" s="21">
        <f t="shared" si="2"/>
        <v>8.7337739065378202</v>
      </c>
      <c r="L23" s="21">
        <f t="shared" si="3"/>
        <v>41.582884891107291</v>
      </c>
      <c r="M23" s="35">
        <v>0.23573893999978901</v>
      </c>
      <c r="N23" s="35">
        <v>0.59117811469465398</v>
      </c>
      <c r="O23" s="35">
        <v>4.0881207786284701</v>
      </c>
      <c r="P23" s="19">
        <f t="shared" si="4"/>
        <v>0.1677379758348039</v>
      </c>
      <c r="Q23" s="19">
        <f t="shared" si="5"/>
        <v>0.42064760415400848</v>
      </c>
      <c r="R23" s="19">
        <f t="shared" si="6"/>
        <v>2.908866496031397</v>
      </c>
      <c r="T23" s="35"/>
      <c r="U23" s="35"/>
      <c r="V23" s="35"/>
      <c r="W23" s="35"/>
      <c r="X23" s="35"/>
      <c r="Y23" s="35"/>
      <c r="Z23" s="35"/>
    </row>
    <row r="24" spans="1:26" ht="15" hidden="1">
      <c r="A24" s="33" t="s">
        <v>87</v>
      </c>
      <c r="B24" s="40" t="s">
        <v>97</v>
      </c>
      <c r="C24" s="20" t="s">
        <v>31</v>
      </c>
      <c r="D24" s="35">
        <v>76.981796299999999</v>
      </c>
      <c r="E24" s="35">
        <v>0</v>
      </c>
      <c r="F24" s="35">
        <v>0</v>
      </c>
      <c r="G24" s="35">
        <v>0</v>
      </c>
      <c r="H24" s="35">
        <f t="shared" si="7"/>
        <v>76.981796299999999</v>
      </c>
      <c r="I24" s="21">
        <f t="shared" si="0"/>
        <v>0</v>
      </c>
      <c r="J24" s="21">
        <f t="shared" si="1"/>
        <v>0</v>
      </c>
      <c r="K24" s="21">
        <f t="shared" si="2"/>
        <v>0</v>
      </c>
      <c r="L24" s="21">
        <f t="shared" si="3"/>
        <v>100</v>
      </c>
      <c r="M24" s="35">
        <v>1.3836091674828099</v>
      </c>
      <c r="N24" s="35">
        <v>0.50049808620803504</v>
      </c>
      <c r="O24" s="35">
        <v>2.3708568241721002</v>
      </c>
      <c r="P24" s="19">
        <f t="shared" si="4"/>
        <v>1.7973199301440697</v>
      </c>
      <c r="Q24" s="19">
        <f t="shared" si="5"/>
        <v>0.65015121790297203</v>
      </c>
      <c r="R24" s="19">
        <f t="shared" si="6"/>
        <v>3.0797629285406791</v>
      </c>
      <c r="T24" s="35"/>
      <c r="U24" s="35"/>
      <c r="V24" s="35"/>
      <c r="W24" s="35"/>
      <c r="X24" s="35"/>
      <c r="Y24" s="35"/>
      <c r="Z24" s="35"/>
    </row>
    <row r="25" spans="1:26" ht="15" hidden="1">
      <c r="A25" s="33" t="s">
        <v>88</v>
      </c>
      <c r="B25" s="40" t="s">
        <v>98</v>
      </c>
      <c r="C25" s="20" t="s">
        <v>31</v>
      </c>
      <c r="D25" s="35">
        <v>25.8332005</v>
      </c>
      <c r="E25" s="35">
        <v>0</v>
      </c>
      <c r="F25" s="35">
        <v>0</v>
      </c>
      <c r="G25" s="35">
        <v>0</v>
      </c>
      <c r="H25" s="35">
        <f t="shared" si="7"/>
        <v>25.8332005</v>
      </c>
      <c r="I25" s="21">
        <f t="shared" si="0"/>
        <v>0</v>
      </c>
      <c r="J25" s="21">
        <f t="shared" si="1"/>
        <v>0</v>
      </c>
      <c r="K25" s="21">
        <f t="shared" si="2"/>
        <v>0</v>
      </c>
      <c r="L25" s="21">
        <f t="shared" si="3"/>
        <v>100</v>
      </c>
      <c r="M25" s="35">
        <v>0.143460091971674</v>
      </c>
      <c r="N25" s="35">
        <v>0.122784602812075</v>
      </c>
      <c r="O25" s="35">
        <v>0.33815143622231603</v>
      </c>
      <c r="P25" s="19">
        <f t="shared" si="4"/>
        <v>0.55533224376001722</v>
      </c>
      <c r="Q25" s="19">
        <f t="shared" si="5"/>
        <v>0.47529768064191269</v>
      </c>
      <c r="R25" s="19">
        <f t="shared" si="6"/>
        <v>1.3089800321966147</v>
      </c>
      <c r="T25" s="35"/>
      <c r="U25" s="35"/>
      <c r="V25" s="35"/>
      <c r="W25" s="35"/>
      <c r="X25" s="35"/>
      <c r="Y25" s="35"/>
      <c r="Z25" s="35"/>
    </row>
    <row r="26" spans="1:26" ht="15" hidden="1">
      <c r="A26" s="33" t="s">
        <v>89</v>
      </c>
      <c r="B26" s="40" t="s">
        <v>99</v>
      </c>
      <c r="C26" s="20" t="s">
        <v>31</v>
      </c>
      <c r="D26" s="35">
        <v>3.06691</v>
      </c>
      <c r="E26" s="35">
        <v>0</v>
      </c>
      <c r="F26" s="35">
        <v>0</v>
      </c>
      <c r="G26" s="35">
        <v>0</v>
      </c>
      <c r="H26" s="35">
        <f t="shared" si="7"/>
        <v>3.06691</v>
      </c>
      <c r="I26" s="21">
        <f t="shared" si="0"/>
        <v>0</v>
      </c>
      <c r="J26" s="21">
        <f t="shared" si="1"/>
        <v>0</v>
      </c>
      <c r="K26" s="21">
        <f t="shared" si="2"/>
        <v>0</v>
      </c>
      <c r="L26" s="21">
        <f t="shared" si="3"/>
        <v>100</v>
      </c>
      <c r="M26" s="35">
        <v>7.9696026893899996E-4</v>
      </c>
      <c r="N26" s="35">
        <v>5.6818791951929997E-3</v>
      </c>
      <c r="O26" s="35">
        <v>0.17626450930311399</v>
      </c>
      <c r="P26" s="19">
        <f t="shared" si="4"/>
        <v>2.5985772942114377E-2</v>
      </c>
      <c r="Q26" s="19">
        <f t="shared" si="5"/>
        <v>0.18526396911526585</v>
      </c>
      <c r="R26" s="19">
        <f t="shared" si="6"/>
        <v>5.7472997024077657</v>
      </c>
      <c r="T26" s="35"/>
      <c r="U26" s="35"/>
      <c r="V26" s="35"/>
      <c r="W26" s="35"/>
      <c r="X26" s="35"/>
      <c r="Y26" s="35"/>
      <c r="Z26" s="35"/>
    </row>
    <row r="27" spans="1:26" ht="15" hidden="1">
      <c r="A27" s="33" t="s">
        <v>90</v>
      </c>
      <c r="B27" s="40" t="s">
        <v>100</v>
      </c>
      <c r="C27" s="20" t="s">
        <v>31</v>
      </c>
      <c r="D27" s="35">
        <v>1.78701</v>
      </c>
      <c r="E27" s="35">
        <v>0</v>
      </c>
      <c r="F27" s="35">
        <v>0</v>
      </c>
      <c r="G27" s="35">
        <v>0</v>
      </c>
      <c r="H27" s="35">
        <f t="shared" si="7"/>
        <v>1.78701</v>
      </c>
      <c r="I27" s="21">
        <f t="shared" si="0"/>
        <v>0</v>
      </c>
      <c r="J27" s="21">
        <f t="shared" si="1"/>
        <v>0</v>
      </c>
      <c r="K27" s="21">
        <f t="shared" si="2"/>
        <v>0</v>
      </c>
      <c r="L27" s="21">
        <f t="shared" si="3"/>
        <v>100</v>
      </c>
      <c r="M27" s="35">
        <v>5.1670931726928E-2</v>
      </c>
      <c r="N27" s="35">
        <v>0.17092271683919799</v>
      </c>
      <c r="O27" s="35">
        <v>0.41060826440505099</v>
      </c>
      <c r="P27" s="19">
        <f t="shared" si="4"/>
        <v>2.891474123084258</v>
      </c>
      <c r="Q27" s="19">
        <f t="shared" si="5"/>
        <v>9.5647319734751335</v>
      </c>
      <c r="R27" s="19">
        <f t="shared" si="6"/>
        <v>22.977390412199764</v>
      </c>
      <c r="T27" s="35"/>
      <c r="U27" s="35"/>
      <c r="V27" s="35"/>
      <c r="W27" s="35"/>
      <c r="X27" s="35"/>
      <c r="Y27" s="35"/>
      <c r="Z27" s="35"/>
    </row>
    <row r="28" spans="1:26" ht="15" hidden="1">
      <c r="A28" s="33" t="s">
        <v>91</v>
      </c>
      <c r="B28" s="40" t="s">
        <v>101</v>
      </c>
      <c r="C28" s="20" t="s">
        <v>31</v>
      </c>
      <c r="D28" s="35">
        <v>96.6128006</v>
      </c>
      <c r="E28" s="35">
        <v>5.3363703134620097</v>
      </c>
      <c r="F28" s="35">
        <v>1.7396153606009999E-3</v>
      </c>
      <c r="G28" s="35">
        <v>1.5296870738316899</v>
      </c>
      <c r="H28" s="35">
        <f t="shared" si="7"/>
        <v>89.745003597345686</v>
      </c>
      <c r="I28" s="21">
        <f t="shared" si="0"/>
        <v>5.5234609496063092</v>
      </c>
      <c r="J28" s="21">
        <f t="shared" si="1"/>
        <v>1.8006054578662116E-3</v>
      </c>
      <c r="K28" s="21">
        <f t="shared" si="2"/>
        <v>1.5833171839878222</v>
      </c>
      <c r="L28" s="21">
        <f t="shared" si="3"/>
        <v>92.891421260947993</v>
      </c>
      <c r="M28" s="35">
        <v>3.0190854041845601</v>
      </c>
      <c r="N28" s="35">
        <v>1.51749290641469</v>
      </c>
      <c r="O28" s="35">
        <v>7.7451560899734702</v>
      </c>
      <c r="P28" s="19">
        <f t="shared" si="4"/>
        <v>3.1249331200782517</v>
      </c>
      <c r="Q28" s="19">
        <f t="shared" si="5"/>
        <v>1.5706954947900456</v>
      </c>
      <c r="R28" s="19">
        <f t="shared" si="6"/>
        <v>8.0166976237861682</v>
      </c>
      <c r="T28" s="35"/>
      <c r="U28" s="35"/>
      <c r="V28" s="35"/>
      <c r="W28" s="35"/>
      <c r="X28" s="35"/>
      <c r="Y28" s="35"/>
      <c r="Z28" s="35"/>
    </row>
    <row r="29" spans="1:26" ht="15" hidden="1">
      <c r="A29" s="33" t="s">
        <v>92</v>
      </c>
      <c r="B29" s="40" t="s">
        <v>102</v>
      </c>
      <c r="C29" s="20" t="s">
        <v>31</v>
      </c>
      <c r="D29" s="35">
        <v>1.4652499999999999</v>
      </c>
      <c r="E29" s="35">
        <v>0</v>
      </c>
      <c r="F29" s="35">
        <v>0</v>
      </c>
      <c r="G29" s="35">
        <v>0</v>
      </c>
      <c r="H29" s="35">
        <f t="shared" si="7"/>
        <v>1.4652499999999999</v>
      </c>
      <c r="I29" s="21">
        <f t="shared" si="0"/>
        <v>0</v>
      </c>
      <c r="J29" s="21">
        <f t="shared" si="1"/>
        <v>0</v>
      </c>
      <c r="K29" s="21">
        <f t="shared" si="2"/>
        <v>0</v>
      </c>
      <c r="L29" s="21">
        <f t="shared" si="3"/>
        <v>100</v>
      </c>
      <c r="M29" s="35">
        <v>0</v>
      </c>
      <c r="N29" s="35">
        <v>0</v>
      </c>
      <c r="O29" s="35">
        <v>5.9737000007179996E-3</v>
      </c>
      <c r="P29" s="19">
        <f t="shared" si="4"/>
        <v>0</v>
      </c>
      <c r="Q29" s="19">
        <f t="shared" si="5"/>
        <v>0</v>
      </c>
      <c r="R29" s="19">
        <f t="shared" si="6"/>
        <v>0.40769152026739464</v>
      </c>
      <c r="T29" s="35"/>
      <c r="U29" s="35"/>
      <c r="V29" s="35"/>
      <c r="W29" s="35"/>
      <c r="X29" s="35"/>
      <c r="Y29" s="35"/>
      <c r="Z29" s="35"/>
    </row>
    <row r="30" spans="1:26" ht="15" hidden="1">
      <c r="A30" s="33" t="s">
        <v>93</v>
      </c>
      <c r="B30" s="40" t="s">
        <v>103</v>
      </c>
      <c r="C30" s="20" t="s">
        <v>31</v>
      </c>
      <c r="D30" s="35">
        <v>2.0731698999999999</v>
      </c>
      <c r="E30" s="35">
        <v>0</v>
      </c>
      <c r="F30" s="35">
        <v>0</v>
      </c>
      <c r="G30" s="35">
        <v>0</v>
      </c>
      <c r="H30" s="35">
        <f t="shared" si="7"/>
        <v>2.0731698999999999</v>
      </c>
      <c r="I30" s="21">
        <f t="shared" si="0"/>
        <v>0</v>
      </c>
      <c r="J30" s="21">
        <f t="shared" si="1"/>
        <v>0</v>
      </c>
      <c r="K30" s="21">
        <f t="shared" si="2"/>
        <v>0</v>
      </c>
      <c r="L30" s="21">
        <f t="shared" si="3"/>
        <v>100</v>
      </c>
      <c r="M30" s="35">
        <v>0</v>
      </c>
      <c r="N30" s="35">
        <v>0</v>
      </c>
      <c r="O30" s="35">
        <v>0</v>
      </c>
      <c r="P30" s="19">
        <f t="shared" si="4"/>
        <v>0</v>
      </c>
      <c r="Q30" s="19">
        <f t="shared" si="5"/>
        <v>0</v>
      </c>
      <c r="R30" s="19">
        <f t="shared" si="6"/>
        <v>0</v>
      </c>
      <c r="T30" s="35"/>
      <c r="U30" s="35"/>
      <c r="V30" s="35"/>
      <c r="W30" s="35"/>
      <c r="X30" s="35"/>
      <c r="Y30" s="35"/>
      <c r="Z30" s="35"/>
    </row>
    <row r="31" spans="1:26" ht="15" hidden="1">
      <c r="A31" s="33" t="s">
        <v>94</v>
      </c>
      <c r="B31" s="40" t="s">
        <v>104</v>
      </c>
      <c r="C31" s="20" t="s">
        <v>31</v>
      </c>
      <c r="D31" s="35">
        <v>8.8281498000000003</v>
      </c>
      <c r="E31" s="35">
        <v>0</v>
      </c>
      <c r="F31" s="35">
        <v>0</v>
      </c>
      <c r="G31" s="35">
        <v>0</v>
      </c>
      <c r="H31" s="35">
        <f t="shared" si="7"/>
        <v>8.8281498000000003</v>
      </c>
      <c r="I31" s="21">
        <f t="shared" si="0"/>
        <v>0</v>
      </c>
      <c r="J31" s="21">
        <f t="shared" si="1"/>
        <v>0</v>
      </c>
      <c r="K31" s="21">
        <f t="shared" si="2"/>
        <v>0</v>
      </c>
      <c r="L31" s="21">
        <f t="shared" si="3"/>
        <v>100</v>
      </c>
      <c r="M31" s="35">
        <v>2.52E-2</v>
      </c>
      <c r="N31" s="35">
        <v>2.3999999999999998E-3</v>
      </c>
      <c r="O31" s="35">
        <v>3.1617799999937003E-2</v>
      </c>
      <c r="P31" s="19">
        <f t="shared" si="4"/>
        <v>0.2854505255450015</v>
      </c>
      <c r="Q31" s="19">
        <f t="shared" si="5"/>
        <v>2.7185764337619187E-2</v>
      </c>
      <c r="R31" s="19">
        <f t="shared" si="6"/>
        <v>0.35814752486344309</v>
      </c>
      <c r="T31" s="35"/>
      <c r="U31" s="35"/>
      <c r="V31" s="35"/>
      <c r="W31" s="35"/>
      <c r="X31" s="35"/>
      <c r="Y31" s="35"/>
      <c r="Z31" s="35"/>
    </row>
    <row r="32" spans="1:26" ht="15" hidden="1">
      <c r="A32" s="33" t="s">
        <v>90</v>
      </c>
      <c r="B32" s="40" t="s">
        <v>105</v>
      </c>
      <c r="C32" s="20" t="s">
        <v>31</v>
      </c>
      <c r="D32" s="35">
        <v>0.81089900000000004</v>
      </c>
      <c r="E32" s="35">
        <v>0</v>
      </c>
      <c r="F32" s="35">
        <v>0</v>
      </c>
      <c r="G32" s="35">
        <v>0</v>
      </c>
      <c r="H32" s="35">
        <f t="shared" si="7"/>
        <v>0.81089900000000004</v>
      </c>
      <c r="I32" s="21">
        <f t="shared" si="0"/>
        <v>0</v>
      </c>
      <c r="J32" s="21">
        <f t="shared" si="1"/>
        <v>0</v>
      </c>
      <c r="K32" s="21">
        <f t="shared" si="2"/>
        <v>0</v>
      </c>
      <c r="L32" s="21">
        <f t="shared" si="3"/>
        <v>100</v>
      </c>
      <c r="M32" s="35">
        <v>0</v>
      </c>
      <c r="N32" s="35">
        <v>2.0269492981910002E-3</v>
      </c>
      <c r="O32" s="35">
        <v>6.4645163199722994E-2</v>
      </c>
      <c r="P32" s="19">
        <f t="shared" si="4"/>
        <v>0</v>
      </c>
      <c r="Q32" s="19">
        <f t="shared" si="5"/>
        <v>0.24996322577669969</v>
      </c>
      <c r="R32" s="19">
        <f t="shared" si="6"/>
        <v>7.9720363694767151</v>
      </c>
      <c r="T32" s="35"/>
      <c r="U32" s="35"/>
      <c r="V32" s="35"/>
      <c r="W32" s="35"/>
      <c r="X32" s="35"/>
      <c r="Y32" s="35"/>
      <c r="Z32" s="35"/>
    </row>
    <row r="33" spans="1:26" ht="15" hidden="1">
      <c r="A33" s="33" t="s">
        <v>90</v>
      </c>
      <c r="B33" s="40" t="s">
        <v>106</v>
      </c>
      <c r="C33" s="20" t="s">
        <v>31</v>
      </c>
      <c r="D33" s="35">
        <v>1.7929698999999999</v>
      </c>
      <c r="E33" s="35">
        <v>0</v>
      </c>
      <c r="F33" s="35">
        <v>0</v>
      </c>
      <c r="G33" s="35">
        <v>0</v>
      </c>
      <c r="H33" s="35">
        <f t="shared" si="7"/>
        <v>1.7929698999999999</v>
      </c>
      <c r="I33" s="21">
        <f t="shared" si="0"/>
        <v>0</v>
      </c>
      <c r="J33" s="21">
        <f t="shared" si="1"/>
        <v>0</v>
      </c>
      <c r="K33" s="21">
        <f t="shared" si="2"/>
        <v>0</v>
      </c>
      <c r="L33" s="21">
        <f t="shared" si="3"/>
        <v>100</v>
      </c>
      <c r="M33" s="35">
        <v>0</v>
      </c>
      <c r="N33" s="35">
        <v>0</v>
      </c>
      <c r="O33" s="35">
        <v>4.3979109451714002E-2</v>
      </c>
      <c r="P33" s="19">
        <f t="shared" si="4"/>
        <v>0</v>
      </c>
      <c r="Q33" s="19">
        <f t="shared" si="5"/>
        <v>0</v>
      </c>
      <c r="R33" s="19">
        <f t="shared" si="6"/>
        <v>2.4528637905027857</v>
      </c>
      <c r="T33" s="35"/>
      <c r="U33" s="35"/>
      <c r="V33" s="35"/>
      <c r="W33" s="35"/>
      <c r="X33" s="35"/>
      <c r="Y33" s="35"/>
      <c r="Z33" s="35"/>
    </row>
    <row r="34" spans="1:26" ht="15" hidden="1">
      <c r="A34" s="33" t="s">
        <v>90</v>
      </c>
      <c r="B34" s="40" t="s">
        <v>107</v>
      </c>
      <c r="C34" s="20" t="s">
        <v>31</v>
      </c>
      <c r="D34" s="35">
        <v>3.4138000000000002</v>
      </c>
      <c r="E34" s="35">
        <v>0</v>
      </c>
      <c r="F34" s="35">
        <v>0</v>
      </c>
      <c r="G34" s="35">
        <v>4.4118736086216997E-2</v>
      </c>
      <c r="H34" s="35">
        <f t="shared" si="7"/>
        <v>3.3696812639137832</v>
      </c>
      <c r="I34" s="21">
        <f t="shared" si="0"/>
        <v>0</v>
      </c>
      <c r="J34" s="21">
        <f t="shared" si="1"/>
        <v>0</v>
      </c>
      <c r="K34" s="21">
        <f t="shared" si="2"/>
        <v>1.292364405829779</v>
      </c>
      <c r="L34" s="21">
        <f t="shared" si="3"/>
        <v>98.707635594170213</v>
      </c>
      <c r="M34" s="35">
        <v>1.5264360160285E-2</v>
      </c>
      <c r="N34" s="35">
        <v>8.501010862524E-3</v>
      </c>
      <c r="O34" s="35">
        <v>0.14673224528915699</v>
      </c>
      <c r="P34" s="19">
        <f t="shared" si="4"/>
        <v>0.44713691957012713</v>
      </c>
      <c r="Q34" s="19">
        <f t="shared" si="5"/>
        <v>0.24901900704563826</v>
      </c>
      <c r="R34" s="19">
        <f t="shared" si="6"/>
        <v>4.2982086029983293</v>
      </c>
      <c r="T34" s="35"/>
      <c r="U34" s="35"/>
      <c r="V34" s="35"/>
      <c r="W34" s="35"/>
      <c r="X34" s="35"/>
      <c r="Y34" s="35"/>
      <c r="Z34" s="35"/>
    </row>
    <row r="35" spans="1:26" ht="15" hidden="1">
      <c r="A35" s="33" t="s">
        <v>95</v>
      </c>
      <c r="B35" s="40" t="s">
        <v>108</v>
      </c>
      <c r="C35" s="20" t="s">
        <v>31</v>
      </c>
      <c r="D35" s="35">
        <v>10.744000399999999</v>
      </c>
      <c r="E35" s="35">
        <v>0</v>
      </c>
      <c r="F35" s="35">
        <v>0</v>
      </c>
      <c r="G35" s="35">
        <v>0</v>
      </c>
      <c r="H35" s="35">
        <f t="shared" si="7"/>
        <v>10.744000399999999</v>
      </c>
      <c r="I35" s="21">
        <f t="shared" si="0"/>
        <v>0</v>
      </c>
      <c r="J35" s="21">
        <f t="shared" si="1"/>
        <v>0</v>
      </c>
      <c r="K35" s="21">
        <f t="shared" si="2"/>
        <v>0</v>
      </c>
      <c r="L35" s="21">
        <f t="shared" si="3"/>
        <v>100</v>
      </c>
      <c r="M35" s="35">
        <v>0</v>
      </c>
      <c r="N35" s="35">
        <v>0</v>
      </c>
      <c r="O35" s="35">
        <v>0</v>
      </c>
      <c r="P35" s="19">
        <f t="shared" si="4"/>
        <v>0</v>
      </c>
      <c r="Q35" s="19">
        <f t="shared" si="5"/>
        <v>0</v>
      </c>
      <c r="R35" s="19">
        <f t="shared" si="6"/>
        <v>0</v>
      </c>
      <c r="T35" s="35"/>
      <c r="U35" s="35"/>
      <c r="V35" s="35"/>
      <c r="W35" s="35"/>
      <c r="X35" s="35"/>
      <c r="Y35" s="35"/>
      <c r="Z35" s="35"/>
    </row>
    <row r="36" spans="1:26" ht="15" hidden="1">
      <c r="A36" s="33" t="s">
        <v>96</v>
      </c>
      <c r="B36" s="40" t="s">
        <v>109</v>
      </c>
      <c r="C36" s="20" t="s">
        <v>31</v>
      </c>
      <c r="D36" s="35">
        <v>11.1177998</v>
      </c>
      <c r="E36" s="35">
        <v>0</v>
      </c>
      <c r="F36" s="35">
        <v>0</v>
      </c>
      <c r="G36" s="35">
        <v>0</v>
      </c>
      <c r="H36" s="35">
        <f t="shared" si="7"/>
        <v>11.1177998</v>
      </c>
      <c r="I36" s="21">
        <f t="shared" si="0"/>
        <v>0</v>
      </c>
      <c r="J36" s="21">
        <f t="shared" si="1"/>
        <v>0</v>
      </c>
      <c r="K36" s="21">
        <f t="shared" si="2"/>
        <v>0</v>
      </c>
      <c r="L36" s="21">
        <f t="shared" si="3"/>
        <v>100</v>
      </c>
      <c r="M36" s="35">
        <v>0.28697031999994099</v>
      </c>
      <c r="N36" s="35">
        <v>0.186339549820877</v>
      </c>
      <c r="O36" s="35">
        <v>0.341937072329973</v>
      </c>
      <c r="P36" s="19">
        <f t="shared" si="4"/>
        <v>2.5811790566685775</v>
      </c>
      <c r="Q36" s="19">
        <f t="shared" si="5"/>
        <v>1.6760469982637842</v>
      </c>
      <c r="R36" s="19">
        <f t="shared" si="6"/>
        <v>3.0755822058423194</v>
      </c>
      <c r="T36" s="35"/>
      <c r="U36" s="35"/>
      <c r="V36" s="35"/>
      <c r="W36" s="35"/>
      <c r="X36" s="35"/>
      <c r="Y36" s="35"/>
      <c r="Z36" s="35"/>
    </row>
    <row r="37" spans="1:26" ht="15" hidden="1">
      <c r="A37" s="33" t="s">
        <v>110</v>
      </c>
      <c r="B37" s="40" t="s">
        <v>128</v>
      </c>
      <c r="C37" s="20" t="s">
        <v>48</v>
      </c>
      <c r="D37" s="35">
        <v>1.1779900000000001</v>
      </c>
      <c r="E37" s="35">
        <v>0</v>
      </c>
      <c r="F37" s="35">
        <v>6.6179226344058997E-2</v>
      </c>
      <c r="G37" s="35">
        <v>5.9710815726149002E-2</v>
      </c>
      <c r="H37" s="35">
        <f t="shared" si="7"/>
        <v>1.0520999579297921</v>
      </c>
      <c r="I37" s="21">
        <f t="shared" ref="I37:I64" si="8">E37/D37*100</f>
        <v>0</v>
      </c>
      <c r="J37" s="21">
        <f t="shared" ref="J37:J64" si="9">F37/D37*100</f>
        <v>5.6179786198574684</v>
      </c>
      <c r="K37" s="21">
        <f t="shared" ref="K37:K64" si="10">G37/D37*100</f>
        <v>5.0688728873886024</v>
      </c>
      <c r="L37" s="21">
        <f t="shared" ref="L37:L64" si="11">H37/D37*100</f>
        <v>89.313148492753925</v>
      </c>
      <c r="M37" s="35">
        <v>0</v>
      </c>
      <c r="N37" s="35">
        <v>0</v>
      </c>
      <c r="O37" s="35">
        <v>7.4480908535458995E-2</v>
      </c>
      <c r="P37" s="19">
        <f t="shared" ref="P37:P64" si="12">M37/D37*100</f>
        <v>0</v>
      </c>
      <c r="Q37" s="19">
        <f t="shared" ref="Q37:Q64" si="13">N37/D37*100</f>
        <v>0</v>
      </c>
      <c r="R37" s="19">
        <f t="shared" ref="R37:R64" si="14">O37/D37*100</f>
        <v>6.3227114436844953</v>
      </c>
      <c r="T37" s="35"/>
      <c r="U37" s="35"/>
      <c r="V37" s="35"/>
      <c r="W37" s="35"/>
      <c r="X37" s="35"/>
      <c r="Y37" s="35"/>
      <c r="Z37" s="35"/>
    </row>
    <row r="38" spans="1:26" ht="15" hidden="1">
      <c r="A38" s="33" t="s">
        <v>111</v>
      </c>
      <c r="B38" s="40" t="s">
        <v>129</v>
      </c>
      <c r="C38" s="20" t="s">
        <v>195</v>
      </c>
      <c r="D38" s="35">
        <v>1.6072</v>
      </c>
      <c r="E38" s="35">
        <v>0</v>
      </c>
      <c r="F38" s="35">
        <v>0</v>
      </c>
      <c r="G38" s="35">
        <v>0</v>
      </c>
      <c r="H38" s="35">
        <f t="shared" si="7"/>
        <v>1.6072</v>
      </c>
      <c r="I38" s="21">
        <f t="shared" si="8"/>
        <v>0</v>
      </c>
      <c r="J38" s="21">
        <f t="shared" si="9"/>
        <v>0</v>
      </c>
      <c r="K38" s="21">
        <f t="shared" si="10"/>
        <v>0</v>
      </c>
      <c r="L38" s="21">
        <f t="shared" si="11"/>
        <v>100</v>
      </c>
      <c r="M38" s="35">
        <v>0</v>
      </c>
      <c r="N38" s="35">
        <v>0</v>
      </c>
      <c r="O38" s="35">
        <v>6.1291441037794998E-2</v>
      </c>
      <c r="P38" s="19">
        <f t="shared" si="12"/>
        <v>0</v>
      </c>
      <c r="Q38" s="19">
        <f t="shared" si="13"/>
        <v>0</v>
      </c>
      <c r="R38" s="19">
        <f t="shared" si="14"/>
        <v>3.8135540715402567</v>
      </c>
      <c r="T38" s="35"/>
      <c r="U38" s="35"/>
      <c r="V38" s="35"/>
      <c r="W38" s="35"/>
      <c r="X38" s="35"/>
      <c r="Y38" s="35"/>
      <c r="Z38" s="35"/>
    </row>
    <row r="39" spans="1:26" ht="15" hidden="1">
      <c r="A39" s="33" t="s">
        <v>112</v>
      </c>
      <c r="B39" s="40" t="s">
        <v>130</v>
      </c>
      <c r="C39" s="20" t="s">
        <v>195</v>
      </c>
      <c r="D39" s="35">
        <v>3.2836001000000001</v>
      </c>
      <c r="E39" s="35">
        <v>0</v>
      </c>
      <c r="F39" s="35">
        <v>0.51521445423192302</v>
      </c>
      <c r="G39" s="35">
        <v>2.0847942471874999E-2</v>
      </c>
      <c r="H39" s="35">
        <f t="shared" si="7"/>
        <v>2.7475377032962021</v>
      </c>
      <c r="I39" s="21">
        <f t="shared" si="8"/>
        <v>0</v>
      </c>
      <c r="J39" s="21">
        <f t="shared" si="9"/>
        <v>15.690535952655226</v>
      </c>
      <c r="K39" s="21">
        <f t="shared" si="10"/>
        <v>0.6349111291559224</v>
      </c>
      <c r="L39" s="21">
        <f t="shared" si="11"/>
        <v>83.674552918188851</v>
      </c>
      <c r="M39" s="35">
        <v>0</v>
      </c>
      <c r="N39" s="35">
        <v>1.1267360000311999E-2</v>
      </c>
      <c r="O39" s="35">
        <v>0.196908833442416</v>
      </c>
      <c r="P39" s="19">
        <f t="shared" si="12"/>
        <v>0</v>
      </c>
      <c r="Q39" s="19">
        <f t="shared" si="13"/>
        <v>0.34314044515688735</v>
      </c>
      <c r="R39" s="19">
        <f t="shared" si="14"/>
        <v>5.9967361263759251</v>
      </c>
      <c r="T39" s="35"/>
      <c r="U39" s="35"/>
      <c r="V39" s="35"/>
      <c r="W39" s="35"/>
      <c r="X39" s="35"/>
      <c r="Y39" s="35"/>
      <c r="Z39" s="35"/>
    </row>
    <row r="40" spans="1:26" ht="15" hidden="1">
      <c r="A40" s="33" t="s">
        <v>113</v>
      </c>
      <c r="B40" s="40" t="s">
        <v>131</v>
      </c>
      <c r="C40" s="20" t="s">
        <v>195</v>
      </c>
      <c r="D40" s="35">
        <v>5.6791200999999996</v>
      </c>
      <c r="E40" s="35">
        <v>0</v>
      </c>
      <c r="F40" s="35">
        <v>1.1561421210840199</v>
      </c>
      <c r="G40" s="35">
        <v>1.6117199999746E-2</v>
      </c>
      <c r="H40" s="35">
        <f t="shared" si="7"/>
        <v>4.5068607789162334</v>
      </c>
      <c r="I40" s="21">
        <f t="shared" si="8"/>
        <v>0</v>
      </c>
      <c r="J40" s="21">
        <f t="shared" si="9"/>
        <v>20.357768469873001</v>
      </c>
      <c r="K40" s="21">
        <f t="shared" si="10"/>
        <v>0.28379748475025207</v>
      </c>
      <c r="L40" s="21">
        <f t="shared" si="11"/>
        <v>79.358434045376754</v>
      </c>
      <c r="M40" s="35">
        <v>0.13567563300959001</v>
      </c>
      <c r="N40" s="35">
        <v>0.112739534535949</v>
      </c>
      <c r="O40" s="35">
        <v>0.36732815667589402</v>
      </c>
      <c r="P40" s="19">
        <f t="shared" si="12"/>
        <v>2.3890255993985763</v>
      </c>
      <c r="Q40" s="19">
        <f t="shared" si="13"/>
        <v>1.9851584849552486</v>
      </c>
      <c r="R40" s="19">
        <f t="shared" si="14"/>
        <v>6.4680469898126303</v>
      </c>
      <c r="T40" s="35"/>
      <c r="U40" s="35"/>
      <c r="V40" s="35"/>
      <c r="W40" s="35"/>
      <c r="X40" s="35"/>
      <c r="Y40" s="35"/>
      <c r="Z40" s="35"/>
    </row>
    <row r="41" spans="1:26" ht="15" hidden="1">
      <c r="A41" s="33" t="s">
        <v>114</v>
      </c>
      <c r="B41" s="40" t="s">
        <v>132</v>
      </c>
      <c r="C41" s="20" t="s">
        <v>195</v>
      </c>
      <c r="D41" s="35">
        <v>1.3604700999999999</v>
      </c>
      <c r="E41" s="35">
        <v>0</v>
      </c>
      <c r="F41" s="35">
        <v>0</v>
      </c>
      <c r="G41" s="35">
        <v>0</v>
      </c>
      <c r="H41" s="35">
        <f t="shared" si="7"/>
        <v>1.3604700999999999</v>
      </c>
      <c r="I41" s="21">
        <f t="shared" si="8"/>
        <v>0</v>
      </c>
      <c r="J41" s="21">
        <f t="shared" si="9"/>
        <v>0</v>
      </c>
      <c r="K41" s="21">
        <f t="shared" si="10"/>
        <v>0</v>
      </c>
      <c r="L41" s="21">
        <f t="shared" si="11"/>
        <v>100</v>
      </c>
      <c r="M41" s="35">
        <v>0</v>
      </c>
      <c r="N41" s="35">
        <v>1.6002820000052001E-2</v>
      </c>
      <c r="O41" s="35">
        <v>0.14888584100636701</v>
      </c>
      <c r="P41" s="19">
        <f t="shared" si="12"/>
        <v>0</v>
      </c>
      <c r="Q41" s="19">
        <f t="shared" si="13"/>
        <v>1.1762713491499741</v>
      </c>
      <c r="R41" s="19">
        <f t="shared" si="14"/>
        <v>10.943705488740035</v>
      </c>
      <c r="T41" s="35"/>
      <c r="U41" s="35"/>
      <c r="V41" s="35"/>
      <c r="W41" s="35"/>
      <c r="X41" s="35"/>
      <c r="Y41" s="35"/>
      <c r="Z41" s="35"/>
    </row>
    <row r="42" spans="1:26" ht="15" hidden="1">
      <c r="A42" s="33" t="s">
        <v>115</v>
      </c>
      <c r="B42" s="40" t="s">
        <v>133</v>
      </c>
      <c r="C42" s="20" t="s">
        <v>195</v>
      </c>
      <c r="D42" s="35">
        <v>2.9132199000000001</v>
      </c>
      <c r="E42" s="35">
        <v>0</v>
      </c>
      <c r="F42" s="35">
        <v>0</v>
      </c>
      <c r="G42" s="35">
        <v>0</v>
      </c>
      <c r="H42" s="35">
        <f t="shared" si="7"/>
        <v>2.9132199000000001</v>
      </c>
      <c r="I42" s="21">
        <f t="shared" si="8"/>
        <v>0</v>
      </c>
      <c r="J42" s="21">
        <f t="shared" si="9"/>
        <v>0</v>
      </c>
      <c r="K42" s="21">
        <f t="shared" si="10"/>
        <v>0</v>
      </c>
      <c r="L42" s="21">
        <f t="shared" si="11"/>
        <v>100</v>
      </c>
      <c r="M42" s="35">
        <v>0</v>
      </c>
      <c r="N42" s="35">
        <v>3.392697042555E-3</v>
      </c>
      <c r="O42" s="35">
        <v>8.1943191222064005E-2</v>
      </c>
      <c r="P42" s="19">
        <f t="shared" si="12"/>
        <v>0</v>
      </c>
      <c r="Q42" s="19">
        <f t="shared" si="13"/>
        <v>0.11645866632158458</v>
      </c>
      <c r="R42" s="19">
        <f t="shared" si="14"/>
        <v>2.8128048700362096</v>
      </c>
      <c r="T42" s="35"/>
      <c r="U42" s="35"/>
      <c r="V42" s="35"/>
      <c r="W42" s="35"/>
      <c r="X42" s="35"/>
      <c r="Y42" s="35"/>
      <c r="Z42" s="35"/>
    </row>
    <row r="43" spans="1:26" ht="15" hidden="1">
      <c r="A43" s="33" t="s">
        <v>116</v>
      </c>
      <c r="B43" s="40" t="s">
        <v>134</v>
      </c>
      <c r="C43" s="20" t="s">
        <v>195</v>
      </c>
      <c r="D43" s="35">
        <v>8.3085603999999993</v>
      </c>
      <c r="E43" s="35">
        <v>0</v>
      </c>
      <c r="F43" s="35">
        <v>5.2383839632256297</v>
      </c>
      <c r="G43" s="35">
        <v>0.38224901798452199</v>
      </c>
      <c r="H43" s="35">
        <f t="shared" si="7"/>
        <v>2.6879274187898474</v>
      </c>
      <c r="I43" s="21">
        <f t="shared" si="8"/>
        <v>0</v>
      </c>
      <c r="J43" s="21">
        <f t="shared" si="9"/>
        <v>63.048033727065764</v>
      </c>
      <c r="K43" s="21">
        <f t="shared" si="10"/>
        <v>4.6006648514527502</v>
      </c>
      <c r="L43" s="21">
        <f t="shared" si="11"/>
        <v>32.35130142148148</v>
      </c>
      <c r="M43" s="35">
        <v>0.16290662551988</v>
      </c>
      <c r="N43" s="35">
        <v>0.45754867622557599</v>
      </c>
      <c r="O43" s="35">
        <v>2.1384439187645001</v>
      </c>
      <c r="P43" s="19">
        <f t="shared" si="12"/>
        <v>1.9607082054778107</v>
      </c>
      <c r="Q43" s="19">
        <f t="shared" si="13"/>
        <v>5.5069549259770199</v>
      </c>
      <c r="R43" s="19">
        <f t="shared" si="14"/>
        <v>25.737839238245176</v>
      </c>
      <c r="T43" s="35"/>
      <c r="U43" s="35"/>
      <c r="V43" s="35"/>
      <c r="W43" s="35"/>
      <c r="X43" s="35"/>
      <c r="Y43" s="35"/>
      <c r="Z43" s="35"/>
    </row>
    <row r="44" spans="1:26" ht="15" hidden="1">
      <c r="A44" s="33" t="s">
        <v>117</v>
      </c>
      <c r="B44" s="40" t="s">
        <v>135</v>
      </c>
      <c r="C44" s="20" t="s">
        <v>195</v>
      </c>
      <c r="D44" s="35">
        <v>5.0985699000000002</v>
      </c>
      <c r="E44" s="35">
        <v>0</v>
      </c>
      <c r="F44" s="35">
        <v>0</v>
      </c>
      <c r="G44" s="35">
        <v>0</v>
      </c>
      <c r="H44" s="35">
        <f t="shared" si="7"/>
        <v>5.0985699000000002</v>
      </c>
      <c r="I44" s="21">
        <f t="shared" si="8"/>
        <v>0</v>
      </c>
      <c r="J44" s="21">
        <f t="shared" si="9"/>
        <v>0</v>
      </c>
      <c r="K44" s="21">
        <f t="shared" si="10"/>
        <v>0</v>
      </c>
      <c r="L44" s="21">
        <f t="shared" si="11"/>
        <v>100</v>
      </c>
      <c r="M44" s="35">
        <v>2.4E-2</v>
      </c>
      <c r="N44" s="35">
        <v>0.142566999999993</v>
      </c>
      <c r="O44" s="35">
        <v>0.35119007601374302</v>
      </c>
      <c r="P44" s="19">
        <f t="shared" si="12"/>
        <v>0.47072023078471475</v>
      </c>
      <c r="Q44" s="19">
        <f t="shared" si="13"/>
        <v>2.7962154642617141</v>
      </c>
      <c r="R44" s="19">
        <f t="shared" si="14"/>
        <v>6.8880114012704423</v>
      </c>
      <c r="T44" s="35"/>
      <c r="U44" s="35"/>
      <c r="V44" s="35"/>
      <c r="W44" s="35"/>
      <c r="X44" s="35"/>
      <c r="Y44" s="35"/>
      <c r="Z44" s="35"/>
    </row>
    <row r="45" spans="1:26" ht="15" hidden="1">
      <c r="A45" s="33" t="s">
        <v>118</v>
      </c>
      <c r="B45" s="40" t="s">
        <v>136</v>
      </c>
      <c r="C45" s="20" t="s">
        <v>48</v>
      </c>
      <c r="D45" s="35">
        <v>21.196800199999998</v>
      </c>
      <c r="E45" s="35">
        <v>0</v>
      </c>
      <c r="F45" s="35">
        <v>5.5733014020874299</v>
      </c>
      <c r="G45" s="35">
        <v>0.56576991110431196</v>
      </c>
      <c r="H45" s="35">
        <f t="shared" si="7"/>
        <v>15.057728886808256</v>
      </c>
      <c r="I45" s="21">
        <f t="shared" si="8"/>
        <v>0</v>
      </c>
      <c r="J45" s="21">
        <f t="shared" si="9"/>
        <v>26.293126082716157</v>
      </c>
      <c r="K45" s="21">
        <f t="shared" si="10"/>
        <v>2.6691288579693837</v>
      </c>
      <c r="L45" s="21">
        <f t="shared" si="11"/>
        <v>71.03774505931446</v>
      </c>
      <c r="M45" s="35">
        <v>0.14937734116737</v>
      </c>
      <c r="N45" s="35">
        <v>0.315422686236072</v>
      </c>
      <c r="O45" s="35">
        <v>2.94403012967947</v>
      </c>
      <c r="P45" s="19">
        <f t="shared" si="12"/>
        <v>0.70471646549449485</v>
      </c>
      <c r="Q45" s="19">
        <f t="shared" si="13"/>
        <v>1.4880674595218955</v>
      </c>
      <c r="R45" s="19">
        <f t="shared" si="14"/>
        <v>13.889030900425576</v>
      </c>
      <c r="T45" s="35"/>
      <c r="U45" s="35"/>
      <c r="V45" s="35"/>
      <c r="W45" s="35"/>
      <c r="X45" s="35"/>
      <c r="Y45" s="35"/>
      <c r="Z45" s="35"/>
    </row>
    <row r="46" spans="1:26" ht="15" hidden="1">
      <c r="A46" s="33" t="s">
        <v>119</v>
      </c>
      <c r="B46" s="40" t="s">
        <v>137</v>
      </c>
      <c r="C46" s="20" t="s">
        <v>48</v>
      </c>
      <c r="D46" s="35">
        <v>7.5239700999999997</v>
      </c>
      <c r="E46" s="35">
        <v>0</v>
      </c>
      <c r="F46" s="35">
        <v>1.1674175011989401</v>
      </c>
      <c r="G46" s="35">
        <v>0.12837435366127101</v>
      </c>
      <c r="H46" s="35">
        <f t="shared" si="7"/>
        <v>6.2281782451397891</v>
      </c>
      <c r="I46" s="21">
        <f t="shared" si="8"/>
        <v>0</v>
      </c>
      <c r="J46" s="21">
        <f t="shared" si="9"/>
        <v>15.515977411964199</v>
      </c>
      <c r="K46" s="21">
        <f t="shared" si="10"/>
        <v>1.7062049949038345</v>
      </c>
      <c r="L46" s="21">
        <f t="shared" si="11"/>
        <v>82.777817593131971</v>
      </c>
      <c r="M46" s="35">
        <v>3.9771131375306003E-2</v>
      </c>
      <c r="N46" s="35">
        <v>0.10381875905271</v>
      </c>
      <c r="O46" s="35">
        <v>0.67411445730838104</v>
      </c>
      <c r="P46" s="19">
        <f t="shared" si="12"/>
        <v>0.52859236342932847</v>
      </c>
      <c r="Q46" s="19">
        <f t="shared" si="13"/>
        <v>1.3798401332390995</v>
      </c>
      <c r="R46" s="19">
        <f t="shared" si="14"/>
        <v>8.9595578976102139</v>
      </c>
      <c r="T46" s="35"/>
      <c r="U46" s="35"/>
      <c r="V46" s="35"/>
      <c r="W46" s="35"/>
      <c r="X46" s="35"/>
      <c r="Y46" s="35"/>
      <c r="Z46" s="35"/>
    </row>
    <row r="47" spans="1:26" ht="15">
      <c r="A47" s="33" t="s">
        <v>120</v>
      </c>
      <c r="B47" s="40" t="s">
        <v>138</v>
      </c>
      <c r="C47" s="20" t="s">
        <v>195</v>
      </c>
      <c r="D47" s="35">
        <v>0.50489899999999999</v>
      </c>
      <c r="E47" s="35">
        <v>0</v>
      </c>
      <c r="F47" s="35">
        <v>0</v>
      </c>
      <c r="G47" s="35">
        <v>0</v>
      </c>
      <c r="H47" s="35">
        <f t="shared" si="7"/>
        <v>0.50489899999999999</v>
      </c>
      <c r="I47" s="21">
        <f t="shared" si="8"/>
        <v>0</v>
      </c>
      <c r="J47" s="21">
        <f t="shared" si="9"/>
        <v>0</v>
      </c>
      <c r="K47" s="21">
        <f t="shared" si="10"/>
        <v>0</v>
      </c>
      <c r="L47" s="21">
        <f t="shared" si="11"/>
        <v>100</v>
      </c>
      <c r="M47" s="35">
        <v>0</v>
      </c>
      <c r="N47" s="35">
        <v>0</v>
      </c>
      <c r="O47" s="35">
        <v>8.3430889999959998E-2</v>
      </c>
      <c r="P47" s="19">
        <f t="shared" si="12"/>
        <v>0</v>
      </c>
      <c r="Q47" s="19">
        <f t="shared" si="13"/>
        <v>0</v>
      </c>
      <c r="R47" s="19">
        <f t="shared" si="14"/>
        <v>16.524273171458052</v>
      </c>
      <c r="T47" s="35"/>
      <c r="U47" s="35"/>
      <c r="V47" s="35"/>
      <c r="W47" s="35"/>
      <c r="X47" s="35"/>
      <c r="Y47" s="35"/>
      <c r="Z47" s="35"/>
    </row>
    <row r="48" spans="1:26" ht="15">
      <c r="A48" s="33" t="s">
        <v>120</v>
      </c>
      <c r="B48" s="40" t="s">
        <v>139</v>
      </c>
      <c r="C48" s="20" t="s">
        <v>195</v>
      </c>
      <c r="D48" s="35">
        <v>0.24829000000000001</v>
      </c>
      <c r="E48" s="35">
        <v>0</v>
      </c>
      <c r="F48" s="35">
        <v>0</v>
      </c>
      <c r="G48" s="35">
        <v>0</v>
      </c>
      <c r="H48" s="35">
        <f t="shared" si="7"/>
        <v>0.24829000000000001</v>
      </c>
      <c r="I48" s="21">
        <f t="shared" si="8"/>
        <v>0</v>
      </c>
      <c r="J48" s="21">
        <f t="shared" si="9"/>
        <v>0</v>
      </c>
      <c r="K48" s="21">
        <f t="shared" si="10"/>
        <v>0</v>
      </c>
      <c r="L48" s="21">
        <f t="shared" si="11"/>
        <v>100</v>
      </c>
      <c r="M48" s="35">
        <v>0</v>
      </c>
      <c r="N48" s="35">
        <v>0</v>
      </c>
      <c r="O48" s="35">
        <v>0</v>
      </c>
      <c r="P48" s="19">
        <f t="shared" si="12"/>
        <v>0</v>
      </c>
      <c r="Q48" s="19">
        <f t="shared" si="13"/>
        <v>0</v>
      </c>
      <c r="R48" s="19">
        <f t="shared" si="14"/>
        <v>0</v>
      </c>
      <c r="T48" s="35"/>
      <c r="U48" s="35"/>
      <c r="V48" s="35"/>
      <c r="W48" s="35"/>
      <c r="X48" s="35"/>
      <c r="Y48" s="35"/>
      <c r="Z48" s="35"/>
    </row>
    <row r="49" spans="1:26" ht="15">
      <c r="A49" s="33" t="s">
        <v>120</v>
      </c>
      <c r="B49" s="40" t="s">
        <v>140</v>
      </c>
      <c r="C49" s="20" t="s">
        <v>195</v>
      </c>
      <c r="D49" s="35">
        <v>0.86247799999999997</v>
      </c>
      <c r="E49" s="35">
        <v>0</v>
      </c>
      <c r="F49" s="35">
        <v>0</v>
      </c>
      <c r="G49" s="35">
        <v>0</v>
      </c>
      <c r="H49" s="35">
        <f t="shared" si="7"/>
        <v>0.86247799999999997</v>
      </c>
      <c r="I49" s="21">
        <f t="shared" si="8"/>
        <v>0</v>
      </c>
      <c r="J49" s="21">
        <f t="shared" si="9"/>
        <v>0</v>
      </c>
      <c r="K49" s="21">
        <f t="shared" si="10"/>
        <v>0</v>
      </c>
      <c r="L49" s="21">
        <f t="shared" si="11"/>
        <v>100</v>
      </c>
      <c r="M49" s="35">
        <v>1.24E-2</v>
      </c>
      <c r="N49" s="35">
        <v>2.6800121399003E-2</v>
      </c>
      <c r="O49" s="35">
        <v>0.132810491538291</v>
      </c>
      <c r="P49" s="19">
        <f t="shared" si="12"/>
        <v>1.437717831643242</v>
      </c>
      <c r="Q49" s="19">
        <f t="shared" si="13"/>
        <v>3.1073397117379229</v>
      </c>
      <c r="R49" s="19">
        <f t="shared" si="14"/>
        <v>15.398710638218136</v>
      </c>
      <c r="T49" s="35"/>
      <c r="U49" s="35"/>
      <c r="V49" s="35"/>
      <c r="W49" s="35"/>
      <c r="X49" s="35"/>
      <c r="Y49" s="35"/>
      <c r="Z49" s="35"/>
    </row>
    <row r="50" spans="1:26" ht="15">
      <c r="A50" s="33" t="s">
        <v>120</v>
      </c>
      <c r="B50" s="40" t="s">
        <v>141</v>
      </c>
      <c r="C50" s="20" t="s">
        <v>195</v>
      </c>
      <c r="D50" s="35">
        <v>0.37496600000000002</v>
      </c>
      <c r="E50" s="35">
        <v>0</v>
      </c>
      <c r="F50" s="35">
        <v>0</v>
      </c>
      <c r="G50" s="35">
        <v>0</v>
      </c>
      <c r="H50" s="35">
        <f t="shared" si="7"/>
        <v>0.37496600000000002</v>
      </c>
      <c r="I50" s="21">
        <f t="shared" si="8"/>
        <v>0</v>
      </c>
      <c r="J50" s="21">
        <f t="shared" si="9"/>
        <v>0</v>
      </c>
      <c r="K50" s="21">
        <f t="shared" si="10"/>
        <v>0</v>
      </c>
      <c r="L50" s="21">
        <f t="shared" si="11"/>
        <v>100</v>
      </c>
      <c r="M50" s="35">
        <v>1.5220623361231001E-2</v>
      </c>
      <c r="N50" s="35">
        <v>6.0138673639090002E-3</v>
      </c>
      <c r="O50" s="35">
        <v>9.9217463420239998E-3</v>
      </c>
      <c r="P50" s="19">
        <f t="shared" si="12"/>
        <v>4.0592009305459698</v>
      </c>
      <c r="Q50" s="19">
        <f t="shared" si="13"/>
        <v>1.6038433788420816</v>
      </c>
      <c r="R50" s="19">
        <f t="shared" si="14"/>
        <v>2.6460389320695743</v>
      </c>
      <c r="T50" s="35"/>
      <c r="U50" s="35"/>
      <c r="V50" s="35"/>
      <c r="W50" s="35"/>
      <c r="X50" s="35"/>
      <c r="Y50" s="35"/>
      <c r="Z50" s="35"/>
    </row>
    <row r="51" spans="1:26" ht="15">
      <c r="A51" s="33" t="s">
        <v>120</v>
      </c>
      <c r="B51" s="40" t="s">
        <v>142</v>
      </c>
      <c r="C51" s="20" t="s">
        <v>195</v>
      </c>
      <c r="D51" s="35">
        <v>0.54446600000000001</v>
      </c>
      <c r="E51" s="35">
        <v>0</v>
      </c>
      <c r="F51" s="35">
        <v>0</v>
      </c>
      <c r="G51" s="35">
        <v>0</v>
      </c>
      <c r="H51" s="35">
        <f t="shared" si="7"/>
        <v>0.54446600000000001</v>
      </c>
      <c r="I51" s="21">
        <f t="shared" si="8"/>
        <v>0</v>
      </c>
      <c r="J51" s="21">
        <f t="shared" si="9"/>
        <v>0</v>
      </c>
      <c r="K51" s="21">
        <f t="shared" si="10"/>
        <v>0</v>
      </c>
      <c r="L51" s="21">
        <f t="shared" si="11"/>
        <v>100</v>
      </c>
      <c r="M51" s="35">
        <v>0</v>
      </c>
      <c r="N51" s="35">
        <v>0</v>
      </c>
      <c r="O51" s="35">
        <v>7.2059999965E-5</v>
      </c>
      <c r="P51" s="19">
        <f t="shared" si="12"/>
        <v>0</v>
      </c>
      <c r="Q51" s="19">
        <f t="shared" si="13"/>
        <v>0</v>
      </c>
      <c r="R51" s="19">
        <f t="shared" si="14"/>
        <v>1.3234986200240235E-2</v>
      </c>
      <c r="T51" s="35"/>
      <c r="U51" s="35"/>
      <c r="V51" s="35"/>
      <c r="W51" s="35"/>
      <c r="X51" s="35"/>
      <c r="Y51" s="35"/>
      <c r="Z51" s="35"/>
    </row>
    <row r="52" spans="1:26" ht="15">
      <c r="A52" s="33" t="s">
        <v>120</v>
      </c>
      <c r="B52" s="40" t="s">
        <v>143</v>
      </c>
      <c r="C52" s="20" t="s">
        <v>195</v>
      </c>
      <c r="D52" s="35">
        <v>2.3861401</v>
      </c>
      <c r="E52" s="35">
        <v>0</v>
      </c>
      <c r="F52" s="35">
        <v>0</v>
      </c>
      <c r="G52" s="35">
        <v>0</v>
      </c>
      <c r="H52" s="35">
        <f t="shared" si="7"/>
        <v>2.3861401</v>
      </c>
      <c r="I52" s="21">
        <f t="shared" si="8"/>
        <v>0</v>
      </c>
      <c r="J52" s="21">
        <f t="shared" si="9"/>
        <v>0</v>
      </c>
      <c r="K52" s="21">
        <f t="shared" si="10"/>
        <v>0</v>
      </c>
      <c r="L52" s="21">
        <f t="shared" si="11"/>
        <v>100</v>
      </c>
      <c r="M52" s="35">
        <v>0</v>
      </c>
      <c r="N52" s="35">
        <v>4.4827173688700002E-4</v>
      </c>
      <c r="O52" s="35">
        <v>0.141003249036598</v>
      </c>
      <c r="P52" s="19">
        <f t="shared" si="12"/>
        <v>0</v>
      </c>
      <c r="Q52" s="19">
        <f t="shared" si="13"/>
        <v>1.8786480177211726E-2</v>
      </c>
      <c r="R52" s="19">
        <f t="shared" si="14"/>
        <v>5.909261113234634</v>
      </c>
      <c r="T52" s="35"/>
      <c r="U52" s="35"/>
      <c r="V52" s="35"/>
      <c r="W52" s="35"/>
      <c r="X52" s="35"/>
      <c r="Y52" s="35"/>
      <c r="Z52" s="35"/>
    </row>
    <row r="53" spans="1:26" ht="15">
      <c r="A53" s="33" t="s">
        <v>120</v>
      </c>
      <c r="B53" s="40" t="s">
        <v>144</v>
      </c>
      <c r="C53" s="20" t="s">
        <v>195</v>
      </c>
      <c r="D53" s="35">
        <v>0.38425500000000001</v>
      </c>
      <c r="E53" s="35">
        <v>0</v>
      </c>
      <c r="F53" s="35">
        <v>0</v>
      </c>
      <c r="G53" s="35">
        <v>0</v>
      </c>
      <c r="H53" s="35">
        <f t="shared" si="7"/>
        <v>0.38425500000000001</v>
      </c>
      <c r="I53" s="21">
        <f t="shared" si="8"/>
        <v>0</v>
      </c>
      <c r="J53" s="21">
        <f t="shared" si="9"/>
        <v>0</v>
      </c>
      <c r="K53" s="21">
        <f t="shared" si="10"/>
        <v>0</v>
      </c>
      <c r="L53" s="21">
        <f t="shared" si="11"/>
        <v>100</v>
      </c>
      <c r="M53" s="35">
        <v>0</v>
      </c>
      <c r="N53" s="35">
        <v>0</v>
      </c>
      <c r="O53" s="35">
        <v>0</v>
      </c>
      <c r="P53" s="19">
        <f t="shared" si="12"/>
        <v>0</v>
      </c>
      <c r="Q53" s="19">
        <f t="shared" si="13"/>
        <v>0</v>
      </c>
      <c r="R53" s="19">
        <f t="shared" si="14"/>
        <v>0</v>
      </c>
      <c r="T53" s="35"/>
      <c r="U53" s="35"/>
      <c r="V53" s="35"/>
      <c r="W53" s="35"/>
      <c r="X53" s="35"/>
      <c r="Y53" s="35"/>
      <c r="Z53" s="35"/>
    </row>
    <row r="54" spans="1:26" ht="15">
      <c r="A54" s="33" t="s">
        <v>120</v>
      </c>
      <c r="B54" s="40" t="s">
        <v>145</v>
      </c>
      <c r="C54" s="20" t="s">
        <v>195</v>
      </c>
      <c r="D54" s="35">
        <v>0.52072799999999997</v>
      </c>
      <c r="E54" s="35">
        <v>0</v>
      </c>
      <c r="F54" s="35">
        <v>0</v>
      </c>
      <c r="G54" s="35">
        <v>0</v>
      </c>
      <c r="H54" s="35">
        <f t="shared" si="7"/>
        <v>0.52072799999999997</v>
      </c>
      <c r="I54" s="21">
        <f t="shared" si="8"/>
        <v>0</v>
      </c>
      <c r="J54" s="21">
        <f t="shared" si="9"/>
        <v>0</v>
      </c>
      <c r="K54" s="21">
        <f t="shared" si="10"/>
        <v>0</v>
      </c>
      <c r="L54" s="21">
        <f t="shared" si="11"/>
        <v>100</v>
      </c>
      <c r="M54" s="35">
        <v>0</v>
      </c>
      <c r="N54" s="35">
        <v>9.5775840430230002E-3</v>
      </c>
      <c r="O54" s="35">
        <v>0.18026204265225401</v>
      </c>
      <c r="P54" s="19">
        <f t="shared" si="12"/>
        <v>0</v>
      </c>
      <c r="Q54" s="19">
        <f t="shared" si="13"/>
        <v>1.8392681098429509</v>
      </c>
      <c r="R54" s="19">
        <f t="shared" si="14"/>
        <v>34.617313194653256</v>
      </c>
      <c r="T54" s="35"/>
      <c r="U54" s="35"/>
      <c r="V54" s="35"/>
      <c r="W54" s="35"/>
      <c r="X54" s="35"/>
      <c r="Y54" s="35"/>
      <c r="Z54" s="35"/>
    </row>
    <row r="55" spans="1:26" ht="15">
      <c r="A55" s="33" t="s">
        <v>120</v>
      </c>
      <c r="B55" s="40" t="s">
        <v>146</v>
      </c>
      <c r="C55" s="20" t="s">
        <v>195</v>
      </c>
      <c r="D55" s="35">
        <v>0.48152400000000001</v>
      </c>
      <c r="E55" s="35">
        <v>0</v>
      </c>
      <c r="F55" s="35">
        <v>0</v>
      </c>
      <c r="G55" s="35">
        <v>0</v>
      </c>
      <c r="H55" s="35">
        <f t="shared" si="7"/>
        <v>0.48152400000000001</v>
      </c>
      <c r="I55" s="21">
        <f t="shared" si="8"/>
        <v>0</v>
      </c>
      <c r="J55" s="21">
        <f t="shared" si="9"/>
        <v>0</v>
      </c>
      <c r="K55" s="21">
        <f t="shared" si="10"/>
        <v>0</v>
      </c>
      <c r="L55" s="21">
        <f t="shared" si="11"/>
        <v>100</v>
      </c>
      <c r="M55" s="35">
        <v>0</v>
      </c>
      <c r="N55" s="35">
        <v>0</v>
      </c>
      <c r="O55" s="35">
        <v>1.9807784801461E-2</v>
      </c>
      <c r="P55" s="19">
        <f t="shared" si="12"/>
        <v>0</v>
      </c>
      <c r="Q55" s="19">
        <f t="shared" si="13"/>
        <v>0</v>
      </c>
      <c r="R55" s="19">
        <f t="shared" si="14"/>
        <v>4.1135612765845524</v>
      </c>
      <c r="T55" s="35"/>
      <c r="U55" s="35"/>
      <c r="V55" s="35"/>
      <c r="W55" s="35"/>
      <c r="X55" s="35"/>
      <c r="Y55" s="35"/>
      <c r="Z55" s="35"/>
    </row>
    <row r="56" spans="1:26" ht="15">
      <c r="A56" s="33" t="s">
        <v>120</v>
      </c>
      <c r="B56" s="40" t="s">
        <v>147</v>
      </c>
      <c r="C56" s="20" t="s">
        <v>195</v>
      </c>
      <c r="D56" s="35">
        <v>0.48415399999999997</v>
      </c>
      <c r="E56" s="35">
        <v>0</v>
      </c>
      <c r="F56" s="35">
        <v>0</v>
      </c>
      <c r="G56" s="35">
        <v>0</v>
      </c>
      <c r="H56" s="35">
        <f t="shared" si="7"/>
        <v>0.48415399999999997</v>
      </c>
      <c r="I56" s="21">
        <f t="shared" si="8"/>
        <v>0</v>
      </c>
      <c r="J56" s="21">
        <f t="shared" si="9"/>
        <v>0</v>
      </c>
      <c r="K56" s="21">
        <f t="shared" si="10"/>
        <v>0</v>
      </c>
      <c r="L56" s="21">
        <f t="shared" si="11"/>
        <v>100</v>
      </c>
      <c r="M56" s="35">
        <v>0</v>
      </c>
      <c r="N56" s="35">
        <v>0</v>
      </c>
      <c r="O56" s="35">
        <v>0</v>
      </c>
      <c r="P56" s="19">
        <f t="shared" si="12"/>
        <v>0</v>
      </c>
      <c r="Q56" s="19">
        <f t="shared" si="13"/>
        <v>0</v>
      </c>
      <c r="R56" s="19">
        <f t="shared" si="14"/>
        <v>0</v>
      </c>
      <c r="T56" s="35"/>
      <c r="U56" s="35"/>
      <c r="V56" s="35"/>
      <c r="W56" s="35"/>
      <c r="X56" s="35"/>
      <c r="Y56" s="35"/>
      <c r="Z56" s="35"/>
    </row>
    <row r="57" spans="1:26" ht="15">
      <c r="A57" s="33" t="s">
        <v>120</v>
      </c>
      <c r="B57" s="40" t="s">
        <v>148</v>
      </c>
      <c r="C57" s="20" t="s">
        <v>195</v>
      </c>
      <c r="D57" s="35">
        <v>0.29013899999999998</v>
      </c>
      <c r="E57" s="35">
        <v>0</v>
      </c>
      <c r="F57" s="35">
        <v>0</v>
      </c>
      <c r="G57" s="35">
        <v>0</v>
      </c>
      <c r="H57" s="35">
        <f t="shared" si="7"/>
        <v>0.29013899999999998</v>
      </c>
      <c r="I57" s="21">
        <f t="shared" si="8"/>
        <v>0</v>
      </c>
      <c r="J57" s="21">
        <f t="shared" si="9"/>
        <v>0</v>
      </c>
      <c r="K57" s="21">
        <f t="shared" si="10"/>
        <v>0</v>
      </c>
      <c r="L57" s="21">
        <f t="shared" si="11"/>
        <v>100</v>
      </c>
      <c r="M57" s="35">
        <v>1.1045697726054E-2</v>
      </c>
      <c r="N57" s="35">
        <v>3.1236040004005001E-2</v>
      </c>
      <c r="O57" s="35">
        <v>9.8187017667379001E-2</v>
      </c>
      <c r="P57" s="19">
        <f t="shared" si="12"/>
        <v>3.8070365328528739</v>
      </c>
      <c r="Q57" s="19">
        <f t="shared" si="13"/>
        <v>10.765888075717157</v>
      </c>
      <c r="R57" s="19">
        <f t="shared" si="14"/>
        <v>33.841371779519129</v>
      </c>
      <c r="T57" s="35"/>
      <c r="U57" s="35"/>
      <c r="V57" s="35"/>
      <c r="W57" s="35"/>
      <c r="X57" s="35"/>
      <c r="Y57" s="35"/>
      <c r="Z57" s="35"/>
    </row>
    <row r="58" spans="1:26" ht="15">
      <c r="A58" s="33" t="s">
        <v>120</v>
      </c>
      <c r="B58" s="40" t="s">
        <v>149</v>
      </c>
      <c r="C58" s="20" t="s">
        <v>195</v>
      </c>
      <c r="D58" s="35">
        <v>0.56293700000000002</v>
      </c>
      <c r="E58" s="35">
        <v>0</v>
      </c>
      <c r="F58" s="35">
        <v>0</v>
      </c>
      <c r="G58" s="35">
        <v>0</v>
      </c>
      <c r="H58" s="35">
        <f t="shared" si="7"/>
        <v>0.56293700000000002</v>
      </c>
      <c r="I58" s="21">
        <f t="shared" si="8"/>
        <v>0</v>
      </c>
      <c r="J58" s="21">
        <f t="shared" si="9"/>
        <v>0</v>
      </c>
      <c r="K58" s="21">
        <f t="shared" si="10"/>
        <v>0</v>
      </c>
      <c r="L58" s="21">
        <f t="shared" si="11"/>
        <v>100</v>
      </c>
      <c r="M58" s="35">
        <v>0</v>
      </c>
      <c r="N58" s="35">
        <v>1.1183462387586E-2</v>
      </c>
      <c r="O58" s="35">
        <v>1.0699995066639E-2</v>
      </c>
      <c r="P58" s="19">
        <f t="shared" si="12"/>
        <v>0</v>
      </c>
      <c r="Q58" s="19">
        <f t="shared" si="13"/>
        <v>1.9866277021382499</v>
      </c>
      <c r="R58" s="19">
        <f t="shared" si="14"/>
        <v>1.9007446777595007</v>
      </c>
      <c r="T58" s="35"/>
      <c r="U58" s="35"/>
      <c r="V58" s="35"/>
      <c r="W58" s="35"/>
      <c r="X58" s="35"/>
      <c r="Y58" s="35"/>
      <c r="Z58" s="35"/>
    </row>
    <row r="59" spans="1:26" ht="15">
      <c r="A59" s="33" t="s">
        <v>120</v>
      </c>
      <c r="B59" s="40" t="s">
        <v>150</v>
      </c>
      <c r="C59" s="20" t="s">
        <v>195</v>
      </c>
      <c r="D59" s="35">
        <v>0.49262899999999998</v>
      </c>
      <c r="E59" s="35">
        <v>0</v>
      </c>
      <c r="F59" s="35">
        <v>0</v>
      </c>
      <c r="G59" s="35">
        <v>0</v>
      </c>
      <c r="H59" s="35">
        <f t="shared" si="7"/>
        <v>0.49262899999999998</v>
      </c>
      <c r="I59" s="21">
        <f t="shared" si="8"/>
        <v>0</v>
      </c>
      <c r="J59" s="21">
        <f t="shared" si="9"/>
        <v>0</v>
      </c>
      <c r="K59" s="21">
        <f t="shared" si="10"/>
        <v>0</v>
      </c>
      <c r="L59" s="21">
        <f t="shared" si="11"/>
        <v>100</v>
      </c>
      <c r="M59" s="35">
        <v>2.4725679476369E-2</v>
      </c>
      <c r="N59" s="35">
        <v>3.3373644566528998E-2</v>
      </c>
      <c r="O59" s="35">
        <v>7.7016148739338E-2</v>
      </c>
      <c r="P59" s="19">
        <f t="shared" si="12"/>
        <v>5.0191278784580282</v>
      </c>
      <c r="Q59" s="19">
        <f t="shared" si="13"/>
        <v>6.7746000675008977</v>
      </c>
      <c r="R59" s="19">
        <f t="shared" si="14"/>
        <v>15.633701779501004</v>
      </c>
      <c r="T59" s="35"/>
      <c r="U59" s="35"/>
      <c r="V59" s="35"/>
      <c r="W59" s="35"/>
      <c r="X59" s="35"/>
      <c r="Y59" s="35"/>
      <c r="Z59" s="35"/>
    </row>
    <row r="60" spans="1:26" ht="15">
      <c r="A60" s="33" t="s">
        <v>120</v>
      </c>
      <c r="B60" s="40" t="s">
        <v>223</v>
      </c>
      <c r="C60" s="20" t="s">
        <v>195</v>
      </c>
      <c r="D60" s="35">
        <v>0.35178700000000002</v>
      </c>
      <c r="E60" s="35">
        <v>0</v>
      </c>
      <c r="F60" s="35">
        <v>0.34355399684132898</v>
      </c>
      <c r="G60" s="35">
        <v>4.6723125480160003E-3</v>
      </c>
      <c r="H60" s="35">
        <f t="shared" si="7"/>
        <v>3.5606906106550595E-3</v>
      </c>
      <c r="I60" s="21">
        <f t="shared" si="8"/>
        <v>0</v>
      </c>
      <c r="J60" s="21">
        <f t="shared" si="9"/>
        <v>97.65966247795653</v>
      </c>
      <c r="K60" s="21">
        <f t="shared" si="10"/>
        <v>1.3281652102027648</v>
      </c>
      <c r="L60" s="21">
        <f t="shared" si="11"/>
        <v>1.0121723118407044</v>
      </c>
      <c r="M60" s="35">
        <v>2.7206824368289999E-3</v>
      </c>
      <c r="N60" s="35">
        <v>3.4637967969192003E-2</v>
      </c>
      <c r="O60" s="35">
        <v>4.8379953089199998E-2</v>
      </c>
      <c r="P60" s="19">
        <f t="shared" si="12"/>
        <v>0.77338913513830798</v>
      </c>
      <c r="Q60" s="19">
        <f t="shared" si="13"/>
        <v>9.8462899337360401</v>
      </c>
      <c r="R60" s="19">
        <f t="shared" si="14"/>
        <v>13.752626756872765</v>
      </c>
      <c r="T60" s="35"/>
      <c r="U60" s="35"/>
      <c r="V60" s="35"/>
      <c r="W60" s="35"/>
      <c r="X60" s="35"/>
      <c r="Y60" s="35"/>
      <c r="Z60" s="35"/>
    </row>
    <row r="61" spans="1:26" ht="15">
      <c r="A61" s="33" t="s">
        <v>120</v>
      </c>
      <c r="B61" s="40" t="s">
        <v>151</v>
      </c>
      <c r="C61" s="20" t="s">
        <v>195</v>
      </c>
      <c r="D61" s="35">
        <v>0.34462799999999999</v>
      </c>
      <c r="E61" s="35">
        <v>0</v>
      </c>
      <c r="F61" s="35">
        <v>0</v>
      </c>
      <c r="G61" s="35">
        <v>0</v>
      </c>
      <c r="H61" s="35">
        <f t="shared" si="7"/>
        <v>0.34462799999999999</v>
      </c>
      <c r="I61" s="21">
        <f t="shared" si="8"/>
        <v>0</v>
      </c>
      <c r="J61" s="21">
        <f t="shared" si="9"/>
        <v>0</v>
      </c>
      <c r="K61" s="21">
        <f t="shared" si="10"/>
        <v>0</v>
      </c>
      <c r="L61" s="21">
        <f t="shared" si="11"/>
        <v>100</v>
      </c>
      <c r="M61" s="35">
        <v>0</v>
      </c>
      <c r="N61" s="35">
        <v>0</v>
      </c>
      <c r="O61" s="35">
        <v>3.8342238865646E-2</v>
      </c>
      <c r="P61" s="19">
        <f t="shared" si="12"/>
        <v>0</v>
      </c>
      <c r="Q61" s="19">
        <f t="shared" si="13"/>
        <v>0</v>
      </c>
      <c r="R61" s="19">
        <f t="shared" si="14"/>
        <v>11.125688819726198</v>
      </c>
      <c r="T61" s="35"/>
      <c r="U61" s="35"/>
      <c r="V61" s="35"/>
      <c r="W61" s="35"/>
      <c r="X61" s="35"/>
      <c r="Y61" s="35"/>
      <c r="Z61" s="35"/>
    </row>
    <row r="62" spans="1:26" ht="15">
      <c r="A62" s="33" t="s">
        <v>120</v>
      </c>
      <c r="B62" s="40" t="s">
        <v>152</v>
      </c>
      <c r="C62" s="20" t="s">
        <v>195</v>
      </c>
      <c r="D62" s="35">
        <v>0.61795100000000003</v>
      </c>
      <c r="E62" s="35">
        <v>0</v>
      </c>
      <c r="F62" s="35">
        <v>0</v>
      </c>
      <c r="G62" s="35">
        <v>0</v>
      </c>
      <c r="H62" s="35">
        <f t="shared" si="7"/>
        <v>0.61795100000000003</v>
      </c>
      <c r="I62" s="21">
        <f t="shared" si="8"/>
        <v>0</v>
      </c>
      <c r="J62" s="21">
        <f t="shared" si="9"/>
        <v>0</v>
      </c>
      <c r="K62" s="21">
        <f t="shared" si="10"/>
        <v>0</v>
      </c>
      <c r="L62" s="21">
        <f t="shared" si="11"/>
        <v>100</v>
      </c>
      <c r="M62" s="35">
        <v>0</v>
      </c>
      <c r="N62" s="35">
        <v>0</v>
      </c>
      <c r="O62" s="35">
        <v>0</v>
      </c>
      <c r="P62" s="19">
        <f t="shared" si="12"/>
        <v>0</v>
      </c>
      <c r="Q62" s="19">
        <f t="shared" si="13"/>
        <v>0</v>
      </c>
      <c r="R62" s="19">
        <f t="shared" si="14"/>
        <v>0</v>
      </c>
      <c r="T62" s="35"/>
      <c r="U62" s="35"/>
      <c r="V62" s="35"/>
      <c r="W62" s="35"/>
      <c r="X62" s="35"/>
      <c r="Y62" s="35"/>
      <c r="Z62" s="35"/>
    </row>
    <row r="63" spans="1:26" ht="15">
      <c r="A63" s="33" t="s">
        <v>120</v>
      </c>
      <c r="B63" s="40" t="s">
        <v>153</v>
      </c>
      <c r="C63" s="20" t="s">
        <v>195</v>
      </c>
      <c r="D63" s="35">
        <v>0.24690999999999999</v>
      </c>
      <c r="E63" s="35">
        <v>0</v>
      </c>
      <c r="F63" s="35">
        <v>0</v>
      </c>
      <c r="G63" s="35">
        <v>0</v>
      </c>
      <c r="H63" s="35">
        <f t="shared" si="7"/>
        <v>0.24690999999999999</v>
      </c>
      <c r="I63" s="21">
        <f t="shared" si="8"/>
        <v>0</v>
      </c>
      <c r="J63" s="21">
        <f t="shared" si="9"/>
        <v>0</v>
      </c>
      <c r="K63" s="21">
        <f t="shared" si="10"/>
        <v>0</v>
      </c>
      <c r="L63" s="21">
        <f t="shared" si="11"/>
        <v>100</v>
      </c>
      <c r="M63" s="35">
        <v>0</v>
      </c>
      <c r="N63" s="35">
        <v>2.3346471736638001E-2</v>
      </c>
      <c r="O63" s="35">
        <v>8.1302750065394003E-2</v>
      </c>
      <c r="P63" s="19">
        <f t="shared" si="12"/>
        <v>0</v>
      </c>
      <c r="Q63" s="19">
        <f t="shared" si="13"/>
        <v>9.4554581574816741</v>
      </c>
      <c r="R63" s="19">
        <f t="shared" si="14"/>
        <v>32.928091233807457</v>
      </c>
      <c r="T63" s="35"/>
      <c r="U63" s="35"/>
      <c r="V63" s="35"/>
      <c r="W63" s="35"/>
      <c r="X63" s="35"/>
      <c r="Y63" s="35"/>
      <c r="Z63" s="35"/>
    </row>
    <row r="64" spans="1:26" ht="15">
      <c r="A64" s="33" t="s">
        <v>120</v>
      </c>
      <c r="B64" s="40" t="s">
        <v>154</v>
      </c>
      <c r="C64" s="20" t="s">
        <v>195</v>
      </c>
      <c r="D64" s="35">
        <v>0.28696199999999999</v>
      </c>
      <c r="E64" s="35">
        <v>0</v>
      </c>
      <c r="F64" s="35">
        <v>0</v>
      </c>
      <c r="G64" s="35">
        <v>0</v>
      </c>
      <c r="H64" s="35">
        <f t="shared" si="7"/>
        <v>0.28696199999999999</v>
      </c>
      <c r="I64" s="21">
        <f t="shared" si="8"/>
        <v>0</v>
      </c>
      <c r="J64" s="21">
        <f t="shared" si="9"/>
        <v>0</v>
      </c>
      <c r="K64" s="21">
        <f t="shared" si="10"/>
        <v>0</v>
      </c>
      <c r="L64" s="21">
        <f t="shared" si="11"/>
        <v>100</v>
      </c>
      <c r="M64" s="35">
        <v>2.7311490757935999E-2</v>
      </c>
      <c r="N64" s="35">
        <v>5.4668735466960001E-2</v>
      </c>
      <c r="O64" s="35">
        <v>0.106508735639881</v>
      </c>
      <c r="P64" s="19">
        <f t="shared" si="12"/>
        <v>9.5174590217297066</v>
      </c>
      <c r="Q64" s="19">
        <f t="shared" si="13"/>
        <v>19.050862297781592</v>
      </c>
      <c r="R64" s="19">
        <f t="shared" si="14"/>
        <v>37.115972024128979</v>
      </c>
      <c r="T64" s="35"/>
      <c r="U64" s="35"/>
      <c r="V64" s="35"/>
      <c r="W64" s="35"/>
      <c r="X64" s="35"/>
      <c r="Y64" s="35"/>
      <c r="Z64" s="35"/>
    </row>
    <row r="65" spans="1:26" ht="15">
      <c r="A65" s="33" t="s">
        <v>120</v>
      </c>
      <c r="B65" s="40" t="s">
        <v>155</v>
      </c>
      <c r="C65" s="20" t="s">
        <v>195</v>
      </c>
      <c r="D65" s="35">
        <v>0.37848999999999999</v>
      </c>
      <c r="E65" s="35">
        <v>0</v>
      </c>
      <c r="F65" s="35">
        <v>0</v>
      </c>
      <c r="G65" s="35">
        <v>0</v>
      </c>
      <c r="H65" s="35">
        <f t="shared" si="7"/>
        <v>0.37848999999999999</v>
      </c>
      <c r="I65" s="21">
        <f t="shared" ref="I65:I70" si="15">E65/D65*100</f>
        <v>0</v>
      </c>
      <c r="J65" s="21">
        <f t="shared" ref="J65:J70" si="16">F65/D65*100</f>
        <v>0</v>
      </c>
      <c r="K65" s="21">
        <f t="shared" ref="K65:K70" si="17">G65/D65*100</f>
        <v>0</v>
      </c>
      <c r="L65" s="21">
        <f t="shared" ref="L65:L70" si="18">H65/D65*100</f>
        <v>100</v>
      </c>
      <c r="M65" s="35">
        <v>0</v>
      </c>
      <c r="N65" s="35">
        <v>0</v>
      </c>
      <c r="O65" s="35">
        <v>0</v>
      </c>
      <c r="P65" s="19">
        <f t="shared" ref="P65:P70" si="19">M65/D65*100</f>
        <v>0</v>
      </c>
      <c r="Q65" s="19">
        <f t="shared" ref="Q65:Q70" si="20">N65/D65*100</f>
        <v>0</v>
      </c>
      <c r="R65" s="19">
        <f t="shared" ref="R65:R70" si="21">O65/D65*100</f>
        <v>0</v>
      </c>
      <c r="T65" s="35"/>
      <c r="U65" s="35"/>
      <c r="V65" s="35"/>
      <c r="W65" s="35"/>
      <c r="X65" s="35"/>
      <c r="Y65" s="35"/>
      <c r="Z65" s="35"/>
    </row>
    <row r="66" spans="1:26" ht="15">
      <c r="A66" s="33" t="s">
        <v>120</v>
      </c>
      <c r="B66" s="40" t="s">
        <v>156</v>
      </c>
      <c r="C66" s="20" t="s">
        <v>195</v>
      </c>
      <c r="D66" s="35">
        <v>0.36360500000000001</v>
      </c>
      <c r="E66" s="35">
        <v>0</v>
      </c>
      <c r="F66" s="35">
        <v>0</v>
      </c>
      <c r="G66" s="35">
        <v>0</v>
      </c>
      <c r="H66" s="35">
        <f t="shared" ref="H66:H97" si="22">D66-G66-F66-E66</f>
        <v>0.36360500000000001</v>
      </c>
      <c r="I66" s="21">
        <f t="shared" si="15"/>
        <v>0</v>
      </c>
      <c r="J66" s="21">
        <f t="shared" si="16"/>
        <v>0</v>
      </c>
      <c r="K66" s="21">
        <f t="shared" si="17"/>
        <v>0</v>
      </c>
      <c r="L66" s="21">
        <f t="shared" si="18"/>
        <v>100</v>
      </c>
      <c r="M66" s="35">
        <v>0</v>
      </c>
      <c r="N66" s="35">
        <v>1.1257621245600001E-4</v>
      </c>
      <c r="O66" s="35">
        <v>1.1068009576615001E-2</v>
      </c>
      <c r="P66" s="19">
        <f t="shared" si="19"/>
        <v>0</v>
      </c>
      <c r="Q66" s="19">
        <f t="shared" si="20"/>
        <v>3.0961128822760964E-2</v>
      </c>
      <c r="R66" s="19">
        <f t="shared" si="21"/>
        <v>3.0439651755655177</v>
      </c>
      <c r="T66" s="35"/>
      <c r="U66" s="35"/>
      <c r="V66" s="35"/>
      <c r="W66" s="35"/>
      <c r="X66" s="35"/>
      <c r="Y66" s="35"/>
      <c r="Z66" s="35"/>
    </row>
    <row r="67" spans="1:26" ht="15">
      <c r="A67" s="33" t="s">
        <v>120</v>
      </c>
      <c r="B67" s="40" t="s">
        <v>157</v>
      </c>
      <c r="C67" s="20" t="s">
        <v>195</v>
      </c>
      <c r="D67" s="35">
        <v>1.5050498999999999</v>
      </c>
      <c r="E67" s="35">
        <v>0</v>
      </c>
      <c r="F67" s="35">
        <v>0</v>
      </c>
      <c r="G67" s="35">
        <v>0</v>
      </c>
      <c r="H67" s="35">
        <f t="shared" si="22"/>
        <v>1.5050498999999999</v>
      </c>
      <c r="I67" s="21">
        <f t="shared" si="15"/>
        <v>0</v>
      </c>
      <c r="J67" s="21">
        <f t="shared" si="16"/>
        <v>0</v>
      </c>
      <c r="K67" s="21">
        <f t="shared" si="17"/>
        <v>0</v>
      </c>
      <c r="L67" s="21">
        <f t="shared" si="18"/>
        <v>100</v>
      </c>
      <c r="M67" s="35">
        <v>5.6639145817917E-2</v>
      </c>
      <c r="N67" s="35">
        <v>0.31433349622179002</v>
      </c>
      <c r="O67" s="35">
        <v>0.36447306407574898</v>
      </c>
      <c r="P67" s="19">
        <f t="shared" si="19"/>
        <v>3.7632736175668993</v>
      </c>
      <c r="Q67" s="19">
        <f t="shared" si="20"/>
        <v>20.88525411827143</v>
      </c>
      <c r="R67" s="19">
        <f t="shared" si="21"/>
        <v>24.216676408918335</v>
      </c>
      <c r="T67" s="35"/>
      <c r="U67" s="35"/>
      <c r="V67" s="35"/>
      <c r="W67" s="35"/>
      <c r="X67" s="35"/>
      <c r="Y67" s="35"/>
      <c r="Z67" s="35"/>
    </row>
    <row r="68" spans="1:26" ht="15">
      <c r="A68" s="33" t="s">
        <v>120</v>
      </c>
      <c r="B68" s="40" t="s">
        <v>158</v>
      </c>
      <c r="C68" s="20" t="s">
        <v>195</v>
      </c>
      <c r="D68" s="35">
        <v>5.8979499999999997E-2</v>
      </c>
      <c r="E68" s="35">
        <v>0</v>
      </c>
      <c r="F68" s="35">
        <v>0</v>
      </c>
      <c r="G68" s="35">
        <v>0</v>
      </c>
      <c r="H68" s="35">
        <f t="shared" si="22"/>
        <v>5.8979499999999997E-2</v>
      </c>
      <c r="I68" s="21">
        <f t="shared" si="15"/>
        <v>0</v>
      </c>
      <c r="J68" s="21">
        <f t="shared" si="16"/>
        <v>0</v>
      </c>
      <c r="K68" s="21">
        <f t="shared" si="17"/>
        <v>0</v>
      </c>
      <c r="L68" s="21">
        <f t="shared" si="18"/>
        <v>100</v>
      </c>
      <c r="M68" s="35">
        <v>0</v>
      </c>
      <c r="N68" s="35">
        <v>0</v>
      </c>
      <c r="O68" s="35">
        <v>0</v>
      </c>
      <c r="P68" s="19">
        <f t="shared" si="19"/>
        <v>0</v>
      </c>
      <c r="Q68" s="19">
        <f t="shared" si="20"/>
        <v>0</v>
      </c>
      <c r="R68" s="19">
        <f t="shared" si="21"/>
        <v>0</v>
      </c>
      <c r="T68" s="35"/>
      <c r="U68" s="35"/>
      <c r="V68" s="35"/>
      <c r="W68" s="35"/>
      <c r="X68" s="35"/>
      <c r="Y68" s="35"/>
      <c r="Z68" s="35"/>
    </row>
    <row r="69" spans="1:26" ht="15">
      <c r="A69" s="33" t="s">
        <v>120</v>
      </c>
      <c r="B69" s="40" t="s">
        <v>159</v>
      </c>
      <c r="C69" s="20" t="s">
        <v>195</v>
      </c>
      <c r="D69" s="35">
        <v>0.63865099999999997</v>
      </c>
      <c r="E69" s="35">
        <v>0</v>
      </c>
      <c r="F69" s="35">
        <v>0</v>
      </c>
      <c r="G69" s="35">
        <v>0</v>
      </c>
      <c r="H69" s="35">
        <f t="shared" si="22"/>
        <v>0.63865099999999997</v>
      </c>
      <c r="I69" s="21">
        <f t="shared" si="15"/>
        <v>0</v>
      </c>
      <c r="J69" s="21">
        <f t="shared" si="16"/>
        <v>0</v>
      </c>
      <c r="K69" s="21">
        <f t="shared" si="17"/>
        <v>0</v>
      </c>
      <c r="L69" s="21">
        <f t="shared" si="18"/>
        <v>100</v>
      </c>
      <c r="M69" s="35">
        <v>0</v>
      </c>
      <c r="N69" s="35">
        <v>0</v>
      </c>
      <c r="O69" s="35">
        <v>7.0746193182868997E-2</v>
      </c>
      <c r="P69" s="19">
        <f t="shared" si="19"/>
        <v>0</v>
      </c>
      <c r="Q69" s="19">
        <f t="shared" si="20"/>
        <v>0</v>
      </c>
      <c r="R69" s="19">
        <f t="shared" si="21"/>
        <v>11.077441855233767</v>
      </c>
      <c r="T69" s="35"/>
      <c r="U69" s="35"/>
      <c r="V69" s="35"/>
      <c r="W69" s="35"/>
      <c r="X69" s="35"/>
      <c r="Y69" s="35"/>
      <c r="Z69" s="35"/>
    </row>
    <row r="70" spans="1:26" ht="15">
      <c r="A70" s="33" t="s">
        <v>120</v>
      </c>
      <c r="B70" s="40" t="s">
        <v>160</v>
      </c>
      <c r="C70" s="20" t="s">
        <v>195</v>
      </c>
      <c r="D70" s="35">
        <v>3.20871E-2</v>
      </c>
      <c r="E70" s="35">
        <v>0</v>
      </c>
      <c r="F70" s="35">
        <v>0</v>
      </c>
      <c r="G70" s="35">
        <v>0</v>
      </c>
      <c r="H70" s="35">
        <f t="shared" si="22"/>
        <v>3.20871E-2</v>
      </c>
      <c r="I70" s="21">
        <f t="shared" si="15"/>
        <v>0</v>
      </c>
      <c r="J70" s="21">
        <f t="shared" si="16"/>
        <v>0</v>
      </c>
      <c r="K70" s="21">
        <f t="shared" si="17"/>
        <v>0</v>
      </c>
      <c r="L70" s="21">
        <f t="shared" si="18"/>
        <v>100</v>
      </c>
      <c r="M70" s="35">
        <v>0</v>
      </c>
      <c r="N70" s="35">
        <v>9.2388752625000004E-4</v>
      </c>
      <c r="O70" s="35">
        <v>1.9720684665900001E-3</v>
      </c>
      <c r="P70" s="19">
        <f t="shared" si="19"/>
        <v>0</v>
      </c>
      <c r="Q70" s="19">
        <f t="shared" si="20"/>
        <v>2.8793113938311659</v>
      </c>
      <c r="R70" s="19">
        <f t="shared" si="21"/>
        <v>6.1459853542077658</v>
      </c>
      <c r="T70" s="35"/>
      <c r="U70" s="35"/>
      <c r="V70" s="35"/>
      <c r="W70" s="35"/>
      <c r="X70" s="35"/>
      <c r="Y70" s="35"/>
      <c r="Z70" s="35"/>
    </row>
    <row r="71" spans="1:26" ht="15">
      <c r="A71" s="33" t="s">
        <v>120</v>
      </c>
      <c r="B71" s="40" t="s">
        <v>161</v>
      </c>
      <c r="C71" s="20" t="s">
        <v>195</v>
      </c>
      <c r="D71" s="35">
        <v>0.246063</v>
      </c>
      <c r="E71" s="35">
        <v>0</v>
      </c>
      <c r="F71" s="35">
        <v>0</v>
      </c>
      <c r="G71" s="35">
        <v>0</v>
      </c>
      <c r="H71" s="35">
        <f t="shared" si="22"/>
        <v>0.246063</v>
      </c>
      <c r="I71" s="21">
        <f t="shared" ref="I71:I97" si="23">E71/D71*100</f>
        <v>0</v>
      </c>
      <c r="J71" s="21">
        <f t="shared" ref="J71:J97" si="24">F71/D71*100</f>
        <v>0</v>
      </c>
      <c r="K71" s="21">
        <f t="shared" ref="K71:K97" si="25">G71/D71*100</f>
        <v>0</v>
      </c>
      <c r="L71" s="21">
        <f t="shared" ref="L71:L97" si="26">H71/D71*100</f>
        <v>100</v>
      </c>
      <c r="M71" s="35">
        <v>1.278137635975E-3</v>
      </c>
      <c r="N71" s="35">
        <v>4.4000000000000003E-3</v>
      </c>
      <c r="O71" s="35">
        <v>5.0471985109018999E-2</v>
      </c>
      <c r="P71" s="19">
        <f t="shared" ref="P71:P97" si="27">M71/D71*100</f>
        <v>0.51943511863831626</v>
      </c>
      <c r="Q71" s="19">
        <f t="shared" ref="Q71:Q97" si="28">N71/D71*100</f>
        <v>1.7881599427788819</v>
      </c>
      <c r="R71" s="19">
        <f t="shared" ref="R71:R97" si="29">O71/D71*100</f>
        <v>20.51181409192727</v>
      </c>
      <c r="T71" s="35"/>
      <c r="U71" s="35"/>
      <c r="V71" s="35"/>
      <c r="W71" s="35"/>
      <c r="X71" s="35"/>
      <c r="Y71" s="35"/>
      <c r="Z71" s="35"/>
    </row>
    <row r="72" spans="1:26" ht="15">
      <c r="A72" s="33" t="s">
        <v>120</v>
      </c>
      <c r="B72" s="40" t="s">
        <v>162</v>
      </c>
      <c r="C72" s="20" t="s">
        <v>195</v>
      </c>
      <c r="D72" s="35">
        <v>0.18171699999999999</v>
      </c>
      <c r="E72" s="35">
        <v>0</v>
      </c>
      <c r="F72" s="35">
        <v>0</v>
      </c>
      <c r="G72" s="35">
        <v>0</v>
      </c>
      <c r="H72" s="35">
        <f t="shared" si="22"/>
        <v>0.18171699999999999</v>
      </c>
      <c r="I72" s="21">
        <f t="shared" si="23"/>
        <v>0</v>
      </c>
      <c r="J72" s="21">
        <f t="shared" si="24"/>
        <v>0</v>
      </c>
      <c r="K72" s="21">
        <f t="shared" si="25"/>
        <v>0</v>
      </c>
      <c r="L72" s="21">
        <f t="shared" si="26"/>
        <v>100</v>
      </c>
      <c r="M72" s="35">
        <v>0</v>
      </c>
      <c r="N72" s="35">
        <v>0</v>
      </c>
      <c r="O72" s="35">
        <v>0</v>
      </c>
      <c r="P72" s="19">
        <f t="shared" si="27"/>
        <v>0</v>
      </c>
      <c r="Q72" s="19">
        <f t="shared" si="28"/>
        <v>0</v>
      </c>
      <c r="R72" s="19">
        <f t="shared" si="29"/>
        <v>0</v>
      </c>
      <c r="T72" s="35"/>
      <c r="U72" s="35"/>
      <c r="V72" s="35"/>
      <c r="W72" s="35"/>
      <c r="X72" s="35"/>
      <c r="Y72" s="35"/>
      <c r="Z72" s="35"/>
    </row>
    <row r="73" spans="1:26" ht="15">
      <c r="A73" s="33" t="s">
        <v>120</v>
      </c>
      <c r="B73" s="40" t="s">
        <v>163</v>
      </c>
      <c r="C73" s="20" t="s">
        <v>195</v>
      </c>
      <c r="D73" s="35">
        <v>0.36193199999999998</v>
      </c>
      <c r="E73" s="35">
        <v>0</v>
      </c>
      <c r="F73" s="35">
        <v>0</v>
      </c>
      <c r="G73" s="35">
        <v>0</v>
      </c>
      <c r="H73" s="35">
        <f t="shared" si="22"/>
        <v>0.36193199999999998</v>
      </c>
      <c r="I73" s="21">
        <f t="shared" si="23"/>
        <v>0</v>
      </c>
      <c r="J73" s="21">
        <f t="shared" si="24"/>
        <v>0</v>
      </c>
      <c r="K73" s="21">
        <f t="shared" si="25"/>
        <v>0</v>
      </c>
      <c r="L73" s="21">
        <f t="shared" si="26"/>
        <v>100</v>
      </c>
      <c r="M73" s="35">
        <v>0</v>
      </c>
      <c r="N73" s="35">
        <v>0</v>
      </c>
      <c r="O73" s="35">
        <v>2.1493600000068998E-2</v>
      </c>
      <c r="P73" s="19">
        <f t="shared" si="27"/>
        <v>0</v>
      </c>
      <c r="Q73" s="19">
        <f t="shared" si="28"/>
        <v>0</v>
      </c>
      <c r="R73" s="19">
        <f t="shared" si="29"/>
        <v>5.9385740968107266</v>
      </c>
      <c r="T73" s="35"/>
      <c r="U73" s="35"/>
      <c r="V73" s="35"/>
      <c r="W73" s="35"/>
      <c r="X73" s="35"/>
      <c r="Y73" s="35"/>
      <c r="Z73" s="35"/>
    </row>
    <row r="74" spans="1:26" ht="15">
      <c r="A74" s="33" t="s">
        <v>120</v>
      </c>
      <c r="B74" s="40" t="s">
        <v>224</v>
      </c>
      <c r="C74" s="20" t="s">
        <v>195</v>
      </c>
      <c r="D74" s="35">
        <v>1.44278</v>
      </c>
      <c r="E74" s="35">
        <v>0</v>
      </c>
      <c r="F74" s="35">
        <v>0.180235125486852</v>
      </c>
      <c r="G74" s="35">
        <v>0</v>
      </c>
      <c r="H74" s="35">
        <f t="shared" si="22"/>
        <v>1.262544874513148</v>
      </c>
      <c r="I74" s="21">
        <f t="shared" si="23"/>
        <v>0</v>
      </c>
      <c r="J74" s="21">
        <f t="shared" si="24"/>
        <v>12.492211250977418</v>
      </c>
      <c r="K74" s="21">
        <f t="shared" si="25"/>
        <v>0</v>
      </c>
      <c r="L74" s="21">
        <f t="shared" si="26"/>
        <v>87.507788749022581</v>
      </c>
      <c r="M74" s="35">
        <v>0</v>
      </c>
      <c r="N74" s="35">
        <v>1.7289726197106999E-2</v>
      </c>
      <c r="O74" s="35">
        <v>4.7217834127548999E-2</v>
      </c>
      <c r="P74" s="19">
        <f t="shared" si="27"/>
        <v>0</v>
      </c>
      <c r="Q74" s="19">
        <f t="shared" si="28"/>
        <v>1.1983619260806913</v>
      </c>
      <c r="R74" s="19">
        <f t="shared" si="29"/>
        <v>3.2726981332946812</v>
      </c>
      <c r="T74" s="35"/>
      <c r="U74" s="35"/>
      <c r="V74" s="35"/>
      <c r="W74" s="35"/>
      <c r="X74" s="35"/>
      <c r="Y74" s="35"/>
      <c r="Z74" s="35"/>
    </row>
    <row r="75" spans="1:26" ht="15">
      <c r="A75" s="33" t="s">
        <v>120</v>
      </c>
      <c r="B75" s="40" t="s">
        <v>164</v>
      </c>
      <c r="C75" s="20" t="s">
        <v>195</v>
      </c>
      <c r="D75" s="35">
        <v>0.186362</v>
      </c>
      <c r="E75" s="35">
        <v>0</v>
      </c>
      <c r="F75" s="35">
        <v>0</v>
      </c>
      <c r="G75" s="35">
        <v>0</v>
      </c>
      <c r="H75" s="35">
        <f t="shared" si="22"/>
        <v>0.186362</v>
      </c>
      <c r="I75" s="21">
        <f t="shared" si="23"/>
        <v>0</v>
      </c>
      <c r="J75" s="21">
        <f t="shared" si="24"/>
        <v>0</v>
      </c>
      <c r="K75" s="21">
        <f t="shared" si="25"/>
        <v>0</v>
      </c>
      <c r="L75" s="21">
        <f t="shared" si="26"/>
        <v>100</v>
      </c>
      <c r="M75" s="35">
        <v>0</v>
      </c>
      <c r="N75" s="35">
        <v>0</v>
      </c>
      <c r="O75" s="35">
        <v>7.96177653832E-3</v>
      </c>
      <c r="P75" s="19">
        <f t="shared" si="27"/>
        <v>0</v>
      </c>
      <c r="Q75" s="19">
        <f t="shared" si="28"/>
        <v>0</v>
      </c>
      <c r="R75" s="19">
        <f t="shared" si="29"/>
        <v>4.2722102887498528</v>
      </c>
      <c r="T75" s="35"/>
      <c r="U75" s="35"/>
      <c r="V75" s="35"/>
      <c r="W75" s="35"/>
      <c r="X75" s="35"/>
      <c r="Y75" s="35"/>
      <c r="Z75" s="35"/>
    </row>
    <row r="76" spans="1:26" ht="15">
      <c r="A76" s="33" t="s">
        <v>120</v>
      </c>
      <c r="B76" s="40" t="s">
        <v>165</v>
      </c>
      <c r="C76" s="20" t="s">
        <v>195</v>
      </c>
      <c r="D76" s="35">
        <v>0.136265</v>
      </c>
      <c r="E76" s="35">
        <v>0</v>
      </c>
      <c r="F76" s="35">
        <v>0</v>
      </c>
      <c r="G76" s="35">
        <v>0</v>
      </c>
      <c r="H76" s="35">
        <f t="shared" si="22"/>
        <v>0.136265</v>
      </c>
      <c r="I76" s="21">
        <f t="shared" si="23"/>
        <v>0</v>
      </c>
      <c r="J76" s="21">
        <f t="shared" si="24"/>
        <v>0</v>
      </c>
      <c r="K76" s="21">
        <f t="shared" si="25"/>
        <v>0</v>
      </c>
      <c r="L76" s="21">
        <f t="shared" si="26"/>
        <v>100</v>
      </c>
      <c r="M76" s="35">
        <v>0</v>
      </c>
      <c r="N76" s="35">
        <v>0</v>
      </c>
      <c r="O76" s="35">
        <v>0</v>
      </c>
      <c r="P76" s="19">
        <f t="shared" si="27"/>
        <v>0</v>
      </c>
      <c r="Q76" s="19">
        <f t="shared" si="28"/>
        <v>0</v>
      </c>
      <c r="R76" s="19">
        <f t="shared" si="29"/>
        <v>0</v>
      </c>
      <c r="T76" s="35"/>
      <c r="U76" s="35"/>
      <c r="V76" s="35"/>
      <c r="W76" s="35"/>
      <c r="X76" s="35"/>
      <c r="Y76" s="35"/>
      <c r="Z76" s="35"/>
    </row>
    <row r="77" spans="1:26" ht="15">
      <c r="A77" s="33" t="s">
        <v>120</v>
      </c>
      <c r="B77" s="40" t="s">
        <v>166</v>
      </c>
      <c r="C77" s="20" t="s">
        <v>195</v>
      </c>
      <c r="D77" s="35">
        <v>0.36972899999999997</v>
      </c>
      <c r="E77" s="35">
        <v>0</v>
      </c>
      <c r="F77" s="35">
        <v>0</v>
      </c>
      <c r="G77" s="35">
        <v>0</v>
      </c>
      <c r="H77" s="35">
        <f t="shared" si="22"/>
        <v>0.36972899999999997</v>
      </c>
      <c r="I77" s="21">
        <f t="shared" si="23"/>
        <v>0</v>
      </c>
      <c r="J77" s="21">
        <f t="shared" si="24"/>
        <v>0</v>
      </c>
      <c r="K77" s="21">
        <f t="shared" si="25"/>
        <v>0</v>
      </c>
      <c r="L77" s="21">
        <f t="shared" si="26"/>
        <v>100</v>
      </c>
      <c r="M77" s="35">
        <v>0</v>
      </c>
      <c r="N77" s="35">
        <v>0</v>
      </c>
      <c r="O77" s="35">
        <v>4.6175418815201E-2</v>
      </c>
      <c r="P77" s="19">
        <f t="shared" si="27"/>
        <v>0</v>
      </c>
      <c r="Q77" s="19">
        <f t="shared" si="28"/>
        <v>0</v>
      </c>
      <c r="R77" s="19">
        <f t="shared" si="29"/>
        <v>12.488990264545384</v>
      </c>
      <c r="T77" s="35"/>
      <c r="U77" s="35"/>
      <c r="V77" s="35"/>
      <c r="W77" s="35"/>
      <c r="X77" s="35"/>
      <c r="Y77" s="35"/>
      <c r="Z77" s="35"/>
    </row>
    <row r="78" spans="1:26" ht="15">
      <c r="A78" s="33" t="s">
        <v>120</v>
      </c>
      <c r="B78" s="40" t="s">
        <v>167</v>
      </c>
      <c r="C78" s="20" t="s">
        <v>195</v>
      </c>
      <c r="D78" s="35">
        <v>5.7400100000000003E-2</v>
      </c>
      <c r="E78" s="35">
        <v>0</v>
      </c>
      <c r="F78" s="35">
        <v>0</v>
      </c>
      <c r="G78" s="35">
        <v>0</v>
      </c>
      <c r="H78" s="35">
        <f t="shared" si="22"/>
        <v>5.7400100000000003E-2</v>
      </c>
      <c r="I78" s="21">
        <f t="shared" si="23"/>
        <v>0</v>
      </c>
      <c r="J78" s="21">
        <f t="shared" si="24"/>
        <v>0</v>
      </c>
      <c r="K78" s="21">
        <f t="shared" si="25"/>
        <v>0</v>
      </c>
      <c r="L78" s="21">
        <f t="shared" si="26"/>
        <v>100</v>
      </c>
      <c r="M78" s="35">
        <v>0</v>
      </c>
      <c r="N78" s="35">
        <v>0</v>
      </c>
      <c r="O78" s="35">
        <v>2.5116351766240001E-3</v>
      </c>
      <c r="P78" s="19">
        <f t="shared" si="27"/>
        <v>0</v>
      </c>
      <c r="Q78" s="19">
        <f t="shared" si="28"/>
        <v>0</v>
      </c>
      <c r="R78" s="19">
        <f t="shared" si="29"/>
        <v>4.3756634163076367</v>
      </c>
      <c r="T78" s="35"/>
      <c r="U78" s="35"/>
      <c r="V78" s="35"/>
      <c r="W78" s="35"/>
      <c r="X78" s="35"/>
      <c r="Y78" s="35"/>
      <c r="Z78" s="35"/>
    </row>
    <row r="79" spans="1:26" ht="15">
      <c r="A79" s="33" t="s">
        <v>120</v>
      </c>
      <c r="B79" s="40" t="s">
        <v>168</v>
      </c>
      <c r="C79" s="20" t="s">
        <v>195</v>
      </c>
      <c r="D79" s="35">
        <v>2.0025299999999999E-2</v>
      </c>
      <c r="E79" s="35">
        <v>0</v>
      </c>
      <c r="F79" s="35">
        <v>0</v>
      </c>
      <c r="G79" s="35">
        <v>0</v>
      </c>
      <c r="H79" s="35">
        <f t="shared" si="22"/>
        <v>2.0025299999999999E-2</v>
      </c>
      <c r="I79" s="21">
        <f t="shared" si="23"/>
        <v>0</v>
      </c>
      <c r="J79" s="21">
        <f t="shared" si="24"/>
        <v>0</v>
      </c>
      <c r="K79" s="21">
        <f t="shared" si="25"/>
        <v>0</v>
      </c>
      <c r="L79" s="21">
        <f t="shared" si="26"/>
        <v>100</v>
      </c>
      <c r="M79" s="35">
        <v>0</v>
      </c>
      <c r="N79" s="35">
        <v>0</v>
      </c>
      <c r="O79" s="35">
        <v>0</v>
      </c>
      <c r="P79" s="19">
        <f t="shared" si="27"/>
        <v>0</v>
      </c>
      <c r="Q79" s="19">
        <f t="shared" si="28"/>
        <v>0</v>
      </c>
      <c r="R79" s="19">
        <f t="shared" si="29"/>
        <v>0</v>
      </c>
      <c r="T79" s="35"/>
      <c r="U79" s="35"/>
      <c r="V79" s="35"/>
      <c r="W79" s="35"/>
      <c r="X79" s="35"/>
      <c r="Y79" s="35"/>
      <c r="Z79" s="35"/>
    </row>
    <row r="80" spans="1:26" ht="15" hidden="1">
      <c r="A80" s="33" t="s">
        <v>121</v>
      </c>
      <c r="B80" s="40" t="s">
        <v>169</v>
      </c>
      <c r="C80" s="20" t="s">
        <v>48</v>
      </c>
      <c r="D80" s="35">
        <v>12.873800299999999</v>
      </c>
      <c r="E80" s="35">
        <v>0</v>
      </c>
      <c r="F80" s="35">
        <v>0</v>
      </c>
      <c r="G80" s="35">
        <v>0</v>
      </c>
      <c r="H80" s="35">
        <f t="shared" si="22"/>
        <v>12.873800299999999</v>
      </c>
      <c r="I80" s="21">
        <f t="shared" si="23"/>
        <v>0</v>
      </c>
      <c r="J80" s="21">
        <f t="shared" si="24"/>
        <v>0</v>
      </c>
      <c r="K80" s="21">
        <f t="shared" si="25"/>
        <v>0</v>
      </c>
      <c r="L80" s="21">
        <f t="shared" si="26"/>
        <v>100</v>
      </c>
      <c r="M80" s="35">
        <v>0.19566987187495699</v>
      </c>
      <c r="N80" s="35">
        <v>0.68852956014941702</v>
      </c>
      <c r="O80" s="35">
        <v>1.93525716105784</v>
      </c>
      <c r="P80" s="19">
        <f t="shared" si="27"/>
        <v>1.5199076210228071</v>
      </c>
      <c r="Q80" s="19">
        <f t="shared" si="28"/>
        <v>5.3483007667084674</v>
      </c>
      <c r="R80" s="19">
        <f t="shared" si="29"/>
        <v>15.032524320404752</v>
      </c>
      <c r="T80" s="35"/>
      <c r="U80" s="35"/>
      <c r="V80" s="35"/>
      <c r="W80" s="35"/>
      <c r="X80" s="35"/>
      <c r="Y80" s="35"/>
      <c r="Z80" s="35"/>
    </row>
    <row r="81" spans="1:26" ht="15" hidden="1">
      <c r="A81" s="33" t="s">
        <v>122</v>
      </c>
      <c r="B81" s="40" t="s">
        <v>170</v>
      </c>
      <c r="C81" s="20" t="s">
        <v>48</v>
      </c>
      <c r="D81" s="35">
        <v>9.6301804000000004</v>
      </c>
      <c r="E81" s="35">
        <v>0</v>
      </c>
      <c r="F81" s="35">
        <v>0</v>
      </c>
      <c r="G81" s="35">
        <v>0</v>
      </c>
      <c r="H81" s="35">
        <f t="shared" si="22"/>
        <v>9.6301804000000004</v>
      </c>
      <c r="I81" s="21">
        <f t="shared" si="23"/>
        <v>0</v>
      </c>
      <c r="J81" s="21">
        <f t="shared" si="24"/>
        <v>0</v>
      </c>
      <c r="K81" s="21">
        <f t="shared" si="25"/>
        <v>0</v>
      </c>
      <c r="L81" s="21">
        <f t="shared" si="26"/>
        <v>100</v>
      </c>
      <c r="M81" s="35">
        <v>0.60922761049435303</v>
      </c>
      <c r="N81" s="35">
        <v>0.167043520363123</v>
      </c>
      <c r="O81" s="35">
        <v>1.2371770244737099</v>
      </c>
      <c r="P81" s="19">
        <f t="shared" si="27"/>
        <v>6.3262325853662409</v>
      </c>
      <c r="Q81" s="19">
        <f t="shared" si="28"/>
        <v>1.7345835012926965</v>
      </c>
      <c r="R81" s="19">
        <f t="shared" si="29"/>
        <v>12.846872780012614</v>
      </c>
      <c r="T81" s="35"/>
      <c r="U81" s="35"/>
      <c r="V81" s="35"/>
      <c r="W81" s="35"/>
      <c r="X81" s="35"/>
      <c r="Y81" s="35"/>
      <c r="Z81" s="35"/>
    </row>
    <row r="82" spans="1:26" ht="15" hidden="1">
      <c r="A82" s="33" t="s">
        <v>123</v>
      </c>
      <c r="B82" s="40" t="s">
        <v>171</v>
      </c>
      <c r="C82" s="20" t="s">
        <v>195</v>
      </c>
      <c r="D82" s="35">
        <v>6.3817801000000003</v>
      </c>
      <c r="E82" s="35">
        <v>0</v>
      </c>
      <c r="F82" s="35">
        <v>0.66934569649475195</v>
      </c>
      <c r="G82" s="35">
        <v>0.63577105422759805</v>
      </c>
      <c r="H82" s="35">
        <f t="shared" si="22"/>
        <v>5.0766633492776503</v>
      </c>
      <c r="I82" s="21">
        <f t="shared" si="23"/>
        <v>0</v>
      </c>
      <c r="J82" s="21">
        <f t="shared" si="24"/>
        <v>10.488385466223631</v>
      </c>
      <c r="K82" s="21">
        <f t="shared" si="25"/>
        <v>9.9622839437478898</v>
      </c>
      <c r="L82" s="21">
        <f t="shared" si="26"/>
        <v>79.549330590028475</v>
      </c>
      <c r="M82" s="35">
        <v>3.4398390000499997E-2</v>
      </c>
      <c r="N82" s="35">
        <v>0.1004</v>
      </c>
      <c r="O82" s="35">
        <v>0.54727757530834398</v>
      </c>
      <c r="P82" s="19">
        <f t="shared" si="27"/>
        <v>0.53900932751506114</v>
      </c>
      <c r="Q82" s="19">
        <f t="shared" si="28"/>
        <v>1.5732287610474076</v>
      </c>
      <c r="R82" s="19">
        <f t="shared" si="29"/>
        <v>8.575625714655132</v>
      </c>
      <c r="T82" s="35"/>
      <c r="U82" s="35"/>
      <c r="V82" s="35"/>
      <c r="W82" s="35"/>
      <c r="X82" s="35"/>
      <c r="Y82" s="35"/>
      <c r="Z82" s="35"/>
    </row>
    <row r="83" spans="1:26" ht="15" hidden="1">
      <c r="A83" s="33" t="s">
        <v>124</v>
      </c>
      <c r="B83" s="40" t="s">
        <v>172</v>
      </c>
      <c r="C83" s="20" t="s">
        <v>48</v>
      </c>
      <c r="D83" s="35">
        <v>9.0507202000000007</v>
      </c>
      <c r="E83" s="35">
        <v>0</v>
      </c>
      <c r="F83" s="35">
        <v>0</v>
      </c>
      <c r="G83" s="35">
        <v>0</v>
      </c>
      <c r="H83" s="35">
        <f t="shared" si="22"/>
        <v>9.0507202000000007</v>
      </c>
      <c r="I83" s="21">
        <f t="shared" si="23"/>
        <v>0</v>
      </c>
      <c r="J83" s="21">
        <f t="shared" si="24"/>
        <v>0</v>
      </c>
      <c r="K83" s="21">
        <f t="shared" si="25"/>
        <v>0</v>
      </c>
      <c r="L83" s="21">
        <f t="shared" si="26"/>
        <v>100</v>
      </c>
      <c r="M83" s="35">
        <v>6.9199999999999998E-2</v>
      </c>
      <c r="N83" s="35">
        <v>0.23429853999987199</v>
      </c>
      <c r="O83" s="35">
        <v>0.70370369276974698</v>
      </c>
      <c r="P83" s="19">
        <f t="shared" si="27"/>
        <v>0.76458003861394364</v>
      </c>
      <c r="Q83" s="19">
        <f t="shared" si="28"/>
        <v>2.5887281323741727</v>
      </c>
      <c r="R83" s="19">
        <f t="shared" si="29"/>
        <v>7.7751126674952005</v>
      </c>
      <c r="T83" s="35"/>
      <c r="U83" s="35"/>
      <c r="V83" s="35"/>
      <c r="W83" s="35"/>
      <c r="X83" s="35"/>
      <c r="Y83" s="35"/>
      <c r="Z83" s="35"/>
    </row>
    <row r="84" spans="1:26" ht="15" hidden="1">
      <c r="A84" s="33" t="s">
        <v>125</v>
      </c>
      <c r="B84" s="40" t="s">
        <v>173</v>
      </c>
      <c r="C84" s="20" t="s">
        <v>195</v>
      </c>
      <c r="D84" s="35">
        <f>SUM(17.4208+2.1278)</f>
        <v>19.5486</v>
      </c>
      <c r="E84" s="35">
        <v>0</v>
      </c>
      <c r="F84" s="35">
        <f>SUM(1.319411+1.240805)</f>
        <v>2.5602159999999996</v>
      </c>
      <c r="G84" s="35">
        <f>SUM(0.973006+0.212635)</f>
        <v>1.1856409999999999</v>
      </c>
      <c r="H84" s="35">
        <f t="shared" si="22"/>
        <v>15.802743</v>
      </c>
      <c r="I84" s="21">
        <f t="shared" si="23"/>
        <v>0</v>
      </c>
      <c r="J84" s="21">
        <f t="shared" si="24"/>
        <v>13.096671884431618</v>
      </c>
      <c r="K84" s="21">
        <f t="shared" si="25"/>
        <v>6.065094175541982</v>
      </c>
      <c r="L84" s="21">
        <f t="shared" si="26"/>
        <v>80.838233940026399</v>
      </c>
      <c r="M84" s="35">
        <f>SUM(0.061692+0.0116)</f>
        <v>7.3291999999999996E-2</v>
      </c>
      <c r="N84" s="35">
        <f>SUM(0.06886+0.0048)</f>
        <v>7.3660000000000003E-2</v>
      </c>
      <c r="O84" s="35">
        <f>SUM(0.381339+0.0252)</f>
        <v>0.40653899999999998</v>
      </c>
      <c r="P84" s="19">
        <f t="shared" si="27"/>
        <v>0.37492198929846632</v>
      </c>
      <c r="Q84" s="19">
        <f t="shared" si="28"/>
        <v>0.37680447704694969</v>
      </c>
      <c r="R84" s="19">
        <f t="shared" si="29"/>
        <v>2.0796323010343452</v>
      </c>
      <c r="T84" s="35"/>
      <c r="U84" s="35"/>
      <c r="V84" s="35"/>
      <c r="W84" s="35"/>
      <c r="X84" s="35"/>
      <c r="Y84" s="35"/>
      <c r="Z84" s="35"/>
    </row>
    <row r="85" spans="1:26" ht="15" hidden="1">
      <c r="A85" s="33" t="s">
        <v>126</v>
      </c>
      <c r="B85" s="40" t="s">
        <v>174</v>
      </c>
      <c r="C85" s="20" t="s">
        <v>195</v>
      </c>
      <c r="D85" s="35">
        <v>39.224899299999997</v>
      </c>
      <c r="E85" s="35">
        <v>0</v>
      </c>
      <c r="F85" s="35">
        <v>1.87298555641197</v>
      </c>
      <c r="G85" s="35">
        <v>0.237793678404564</v>
      </c>
      <c r="H85" s="35">
        <f t="shared" si="22"/>
        <v>37.114120065183464</v>
      </c>
      <c r="I85" s="21">
        <f t="shared" si="23"/>
        <v>0</v>
      </c>
      <c r="J85" s="21">
        <f t="shared" si="24"/>
        <v>4.7749913698617705</v>
      </c>
      <c r="K85" s="21">
        <f t="shared" si="25"/>
        <v>0.60623145667212464</v>
      </c>
      <c r="L85" s="21">
        <f t="shared" si="26"/>
        <v>94.6187771734661</v>
      </c>
      <c r="M85" s="35">
        <v>0.33649259490194799</v>
      </c>
      <c r="N85" s="35">
        <v>1.1107760898438701</v>
      </c>
      <c r="O85" s="35">
        <v>4.2606848345802701</v>
      </c>
      <c r="P85" s="19">
        <f t="shared" si="27"/>
        <v>0.85785457937924658</v>
      </c>
      <c r="Q85" s="19">
        <f t="shared" si="28"/>
        <v>2.8318137450103542</v>
      </c>
      <c r="R85" s="19">
        <f t="shared" si="29"/>
        <v>10.862194449483955</v>
      </c>
      <c r="T85" s="35"/>
      <c r="U85" s="35"/>
      <c r="V85" s="35"/>
      <c r="W85" s="35"/>
      <c r="X85" s="35"/>
      <c r="Y85" s="35"/>
      <c r="Z85" s="35"/>
    </row>
    <row r="86" spans="1:26" ht="15" hidden="1">
      <c r="A86" s="33" t="s">
        <v>127</v>
      </c>
      <c r="B86" s="40" t="s">
        <v>175</v>
      </c>
      <c r="C86" s="20" t="s">
        <v>48</v>
      </c>
      <c r="D86" s="35">
        <v>3.4168501</v>
      </c>
      <c r="E86" s="35">
        <v>0</v>
      </c>
      <c r="F86" s="35">
        <v>0</v>
      </c>
      <c r="G86" s="35">
        <v>0</v>
      </c>
      <c r="H86" s="35">
        <f t="shared" si="22"/>
        <v>3.4168501</v>
      </c>
      <c r="I86" s="21">
        <f t="shared" si="23"/>
        <v>0</v>
      </c>
      <c r="J86" s="21">
        <f t="shared" si="24"/>
        <v>0</v>
      </c>
      <c r="K86" s="21">
        <f t="shared" si="25"/>
        <v>0</v>
      </c>
      <c r="L86" s="21">
        <f t="shared" si="26"/>
        <v>100</v>
      </c>
      <c r="M86" s="35">
        <v>1.7600000000000001E-2</v>
      </c>
      <c r="N86" s="35">
        <v>1.9349210000037999E-2</v>
      </c>
      <c r="O86" s="35">
        <v>0.33702454597079601</v>
      </c>
      <c r="P86" s="19">
        <f t="shared" si="27"/>
        <v>0.51509429693740449</v>
      </c>
      <c r="Q86" s="19">
        <f t="shared" si="28"/>
        <v>0.56628793870816863</v>
      </c>
      <c r="R86" s="19">
        <f t="shared" si="29"/>
        <v>9.8636034975838136</v>
      </c>
      <c r="T86" s="35"/>
      <c r="U86" s="35"/>
      <c r="V86" s="35"/>
      <c r="W86" s="35"/>
      <c r="X86" s="35"/>
      <c r="Y86" s="35"/>
      <c r="Z86" s="35"/>
    </row>
    <row r="87" spans="1:26" ht="15" hidden="1">
      <c r="A87" s="33" t="s">
        <v>127</v>
      </c>
      <c r="B87" s="40" t="s">
        <v>176</v>
      </c>
      <c r="C87" s="20" t="s">
        <v>48</v>
      </c>
      <c r="D87" s="35">
        <v>1.6801200000000001</v>
      </c>
      <c r="E87" s="35">
        <v>0</v>
      </c>
      <c r="F87" s="35">
        <v>0</v>
      </c>
      <c r="G87" s="35">
        <v>0</v>
      </c>
      <c r="H87" s="35">
        <f t="shared" si="22"/>
        <v>1.6801200000000001</v>
      </c>
      <c r="I87" s="21">
        <f t="shared" si="23"/>
        <v>0</v>
      </c>
      <c r="J87" s="21">
        <f t="shared" si="24"/>
        <v>0</v>
      </c>
      <c r="K87" s="21">
        <f t="shared" si="25"/>
        <v>0</v>
      </c>
      <c r="L87" s="21">
        <f t="shared" si="26"/>
        <v>100</v>
      </c>
      <c r="M87" s="35">
        <v>9.8145424810000006E-5</v>
      </c>
      <c r="N87" s="35">
        <v>1.0924579999967999E-2</v>
      </c>
      <c r="O87" s="35">
        <v>3.7049555573616999E-2</v>
      </c>
      <c r="P87" s="19">
        <f t="shared" si="27"/>
        <v>5.8415723168583197E-3</v>
      </c>
      <c r="Q87" s="19">
        <f t="shared" si="28"/>
        <v>0.65022617431897711</v>
      </c>
      <c r="R87" s="19">
        <f t="shared" si="29"/>
        <v>2.2051731765360212</v>
      </c>
      <c r="T87" s="35"/>
      <c r="U87" s="35"/>
      <c r="V87" s="35"/>
      <c r="W87" s="35"/>
      <c r="X87" s="35"/>
      <c r="Y87" s="35"/>
      <c r="Z87" s="35"/>
    </row>
    <row r="88" spans="1:26" ht="15" hidden="1">
      <c r="A88" s="33" t="s">
        <v>127</v>
      </c>
      <c r="B88" s="40" t="s">
        <v>177</v>
      </c>
      <c r="C88" s="20" t="s">
        <v>48</v>
      </c>
      <c r="D88" s="35">
        <v>2.5097699000000002</v>
      </c>
      <c r="E88" s="35">
        <v>0</v>
      </c>
      <c r="F88" s="35">
        <v>0</v>
      </c>
      <c r="G88" s="35">
        <v>0</v>
      </c>
      <c r="H88" s="35">
        <f t="shared" si="22"/>
        <v>2.5097699000000002</v>
      </c>
      <c r="I88" s="21">
        <f t="shared" si="23"/>
        <v>0</v>
      </c>
      <c r="J88" s="21">
        <f t="shared" si="24"/>
        <v>0</v>
      </c>
      <c r="K88" s="21">
        <f t="shared" si="25"/>
        <v>0</v>
      </c>
      <c r="L88" s="21">
        <f t="shared" si="26"/>
        <v>100</v>
      </c>
      <c r="M88" s="35">
        <v>9.1507500000299995E-3</v>
      </c>
      <c r="N88" s="35">
        <v>8.2618330000061996E-2</v>
      </c>
      <c r="O88" s="35">
        <v>0.173133308598236</v>
      </c>
      <c r="P88" s="19">
        <f t="shared" si="27"/>
        <v>0.36460513770724551</v>
      </c>
      <c r="Q88" s="19">
        <f t="shared" si="28"/>
        <v>3.2918687087633804</v>
      </c>
      <c r="R88" s="19">
        <f t="shared" si="29"/>
        <v>6.8983737751510992</v>
      </c>
      <c r="T88" s="35"/>
      <c r="U88" s="35"/>
      <c r="V88" s="35"/>
      <c r="W88" s="35"/>
      <c r="X88" s="35"/>
      <c r="Y88" s="35"/>
      <c r="Z88" s="35"/>
    </row>
    <row r="89" spans="1:26" ht="15" hidden="1">
      <c r="A89" s="33" t="s">
        <v>127</v>
      </c>
      <c r="B89" s="40" t="s">
        <v>178</v>
      </c>
      <c r="C89" s="20" t="s">
        <v>48</v>
      </c>
      <c r="D89" s="35">
        <v>1.07436</v>
      </c>
      <c r="E89" s="35">
        <v>0</v>
      </c>
      <c r="F89" s="35">
        <v>0</v>
      </c>
      <c r="G89" s="35">
        <v>0</v>
      </c>
      <c r="H89" s="35">
        <f t="shared" si="22"/>
        <v>1.07436</v>
      </c>
      <c r="I89" s="21">
        <f t="shared" si="23"/>
        <v>0</v>
      </c>
      <c r="J89" s="21">
        <f t="shared" si="24"/>
        <v>0</v>
      </c>
      <c r="K89" s="21">
        <f t="shared" si="25"/>
        <v>0</v>
      </c>
      <c r="L89" s="21">
        <f t="shared" si="26"/>
        <v>100</v>
      </c>
      <c r="M89" s="35">
        <v>2.3929029005599999E-4</v>
      </c>
      <c r="N89" s="35">
        <v>1.6617621949268999E-2</v>
      </c>
      <c r="O89" s="35">
        <v>0.11552746935791899</v>
      </c>
      <c r="P89" s="19">
        <f t="shared" si="27"/>
        <v>2.2272821964332255E-2</v>
      </c>
      <c r="Q89" s="19">
        <f t="shared" si="28"/>
        <v>1.5467461511289511</v>
      </c>
      <c r="R89" s="19">
        <f t="shared" si="29"/>
        <v>10.75314320692496</v>
      </c>
      <c r="T89" s="35"/>
      <c r="U89" s="35"/>
      <c r="V89" s="35"/>
      <c r="W89" s="35"/>
      <c r="X89" s="35"/>
      <c r="Y89" s="35"/>
      <c r="Z89" s="35"/>
    </row>
    <row r="90" spans="1:26" ht="15" hidden="1">
      <c r="A90" s="33" t="s">
        <v>127</v>
      </c>
      <c r="B90" s="40" t="s">
        <v>179</v>
      </c>
      <c r="C90" s="20" t="s">
        <v>48</v>
      </c>
      <c r="D90" s="35">
        <v>0.58648100000000003</v>
      </c>
      <c r="E90" s="35">
        <v>0</v>
      </c>
      <c r="F90" s="35">
        <v>0</v>
      </c>
      <c r="G90" s="35">
        <v>0</v>
      </c>
      <c r="H90" s="35">
        <f t="shared" si="22"/>
        <v>0.58648100000000003</v>
      </c>
      <c r="I90" s="21">
        <f t="shared" si="23"/>
        <v>0</v>
      </c>
      <c r="J90" s="21">
        <f t="shared" si="24"/>
        <v>0</v>
      </c>
      <c r="K90" s="21">
        <f t="shared" si="25"/>
        <v>0</v>
      </c>
      <c r="L90" s="21">
        <f t="shared" si="26"/>
        <v>100</v>
      </c>
      <c r="M90" s="35">
        <v>0</v>
      </c>
      <c r="N90" s="35">
        <v>1.1599999999999999E-2</v>
      </c>
      <c r="O90" s="35">
        <v>1.4431300379982E-2</v>
      </c>
      <c r="P90" s="19">
        <f t="shared" si="27"/>
        <v>0</v>
      </c>
      <c r="Q90" s="19">
        <f t="shared" si="28"/>
        <v>1.9778986872550002</v>
      </c>
      <c r="R90" s="19">
        <f t="shared" si="29"/>
        <v>2.4606594893921541</v>
      </c>
      <c r="T90" s="35"/>
      <c r="U90" s="35"/>
      <c r="V90" s="35"/>
      <c r="W90" s="35"/>
      <c r="X90" s="35"/>
      <c r="Y90" s="35"/>
      <c r="Z90" s="35"/>
    </row>
    <row r="91" spans="1:26" ht="15" hidden="1">
      <c r="A91" s="33" t="s">
        <v>127</v>
      </c>
      <c r="B91" s="40" t="s">
        <v>180</v>
      </c>
      <c r="C91" s="20" t="s">
        <v>48</v>
      </c>
      <c r="D91" s="35">
        <v>5.6134500999999997</v>
      </c>
      <c r="E91" s="35">
        <v>0</v>
      </c>
      <c r="F91" s="35">
        <v>0.30727745881704199</v>
      </c>
      <c r="G91" s="35">
        <v>4.7734195703937998E-2</v>
      </c>
      <c r="H91" s="35">
        <f t="shared" si="22"/>
        <v>5.2584384454790198</v>
      </c>
      <c r="I91" s="21">
        <f t="shared" si="23"/>
        <v>0</v>
      </c>
      <c r="J91" s="21">
        <f t="shared" si="24"/>
        <v>5.4739501259135093</v>
      </c>
      <c r="K91" s="21">
        <f t="shared" si="25"/>
        <v>0.85035396865713653</v>
      </c>
      <c r="L91" s="21">
        <f t="shared" si="26"/>
        <v>93.67569590542935</v>
      </c>
      <c r="M91" s="35">
        <v>2.6214500003489999E-3</v>
      </c>
      <c r="N91" s="35">
        <v>8.3061591230578005E-2</v>
      </c>
      <c r="O91" s="35">
        <v>0.45608518720130498</v>
      </c>
      <c r="P91" s="19">
        <f t="shared" si="27"/>
        <v>4.6699444257088885E-2</v>
      </c>
      <c r="Q91" s="19">
        <f t="shared" si="28"/>
        <v>1.4796887787526252</v>
      </c>
      <c r="R91" s="19">
        <f t="shared" si="29"/>
        <v>8.1248640154707168</v>
      </c>
      <c r="T91" s="35"/>
      <c r="U91" s="35"/>
      <c r="V91" s="35"/>
      <c r="W91" s="35"/>
      <c r="X91" s="35"/>
      <c r="Y91" s="35"/>
      <c r="Z91" s="35"/>
    </row>
    <row r="92" spans="1:26" ht="15" hidden="1">
      <c r="A92" s="33" t="s">
        <v>127</v>
      </c>
      <c r="B92" s="40" t="s">
        <v>181</v>
      </c>
      <c r="C92" s="20" t="s">
        <v>48</v>
      </c>
      <c r="D92" s="35">
        <v>8.7414503000000003</v>
      </c>
      <c r="E92" s="35">
        <v>0</v>
      </c>
      <c r="F92" s="35">
        <v>0</v>
      </c>
      <c r="G92" s="35">
        <v>0</v>
      </c>
      <c r="H92" s="35">
        <f t="shared" si="22"/>
        <v>8.7414503000000003</v>
      </c>
      <c r="I92" s="21">
        <f t="shared" si="23"/>
        <v>0</v>
      </c>
      <c r="J92" s="21">
        <f t="shared" si="24"/>
        <v>0</v>
      </c>
      <c r="K92" s="21">
        <f t="shared" si="25"/>
        <v>0</v>
      </c>
      <c r="L92" s="21">
        <f t="shared" si="26"/>
        <v>100</v>
      </c>
      <c r="M92" s="35">
        <v>0.18465517999995501</v>
      </c>
      <c r="N92" s="35">
        <v>0.53613154999948998</v>
      </c>
      <c r="O92" s="35">
        <v>1.5595005207820201</v>
      </c>
      <c r="P92" s="19">
        <f t="shared" si="27"/>
        <v>2.1124089671934074</v>
      </c>
      <c r="Q92" s="19">
        <f t="shared" si="28"/>
        <v>6.1332105268560522</v>
      </c>
      <c r="R92" s="19">
        <f t="shared" si="29"/>
        <v>17.840294999812791</v>
      </c>
      <c r="T92" s="35"/>
      <c r="U92" s="35"/>
      <c r="V92" s="35"/>
      <c r="W92" s="35"/>
      <c r="X92" s="35"/>
      <c r="Y92" s="35"/>
      <c r="Z92" s="35"/>
    </row>
    <row r="93" spans="1:26" ht="15" hidden="1">
      <c r="A93" s="33" t="s">
        <v>127</v>
      </c>
      <c r="B93" s="40" t="s">
        <v>182</v>
      </c>
      <c r="C93" s="20" t="s">
        <v>48</v>
      </c>
      <c r="D93" s="35">
        <v>1.6925300000000001</v>
      </c>
      <c r="E93" s="35">
        <v>0</v>
      </c>
      <c r="F93" s="35">
        <v>0.92553217427784795</v>
      </c>
      <c r="G93" s="35">
        <v>0.10359556777647699</v>
      </c>
      <c r="H93" s="35">
        <f t="shared" si="22"/>
        <v>0.66340225794567509</v>
      </c>
      <c r="I93" s="21">
        <f t="shared" si="23"/>
        <v>0</v>
      </c>
      <c r="J93" s="21">
        <f t="shared" si="24"/>
        <v>54.683354166711837</v>
      </c>
      <c r="K93" s="21">
        <f t="shared" si="25"/>
        <v>6.1207522334302489</v>
      </c>
      <c r="L93" s="21">
        <f t="shared" si="26"/>
        <v>39.195893599857904</v>
      </c>
      <c r="M93" s="35">
        <v>2.7412200001069999E-3</v>
      </c>
      <c r="N93" s="35">
        <v>4.7979357635783003E-2</v>
      </c>
      <c r="O93" s="35">
        <v>0.21167372102281601</v>
      </c>
      <c r="P93" s="19">
        <f t="shared" si="27"/>
        <v>0.16195990618228331</v>
      </c>
      <c r="Q93" s="19">
        <f t="shared" si="28"/>
        <v>2.83477147440713</v>
      </c>
      <c r="R93" s="19">
        <f t="shared" si="29"/>
        <v>12.506349726315987</v>
      </c>
      <c r="T93" s="35"/>
      <c r="U93" s="35"/>
      <c r="V93" s="35"/>
      <c r="W93" s="35"/>
      <c r="X93" s="35"/>
      <c r="Y93" s="35"/>
      <c r="Z93" s="35"/>
    </row>
    <row r="94" spans="1:26" ht="15" hidden="1">
      <c r="A94" s="33" t="s">
        <v>206</v>
      </c>
      <c r="B94" s="40" t="s">
        <v>209</v>
      </c>
      <c r="C94" s="20"/>
      <c r="D94" s="35">
        <v>43.73</v>
      </c>
      <c r="E94" s="35">
        <v>0</v>
      </c>
      <c r="F94" s="35">
        <v>8.8800000000000008</v>
      </c>
      <c r="G94" s="35">
        <v>2.68</v>
      </c>
      <c r="H94" s="35">
        <f t="shared" si="22"/>
        <v>32.169999999999995</v>
      </c>
      <c r="I94" s="21">
        <f t="shared" si="23"/>
        <v>0</v>
      </c>
      <c r="J94" s="21">
        <f t="shared" si="24"/>
        <v>20.306425794648987</v>
      </c>
      <c r="K94" s="21">
        <f t="shared" si="25"/>
        <v>6.1285158929796486</v>
      </c>
      <c r="L94" s="21">
        <f t="shared" si="26"/>
        <v>73.565058312371363</v>
      </c>
      <c r="M94" s="35">
        <v>0.3</v>
      </c>
      <c r="N94" s="35">
        <v>0.66</v>
      </c>
      <c r="O94" s="35">
        <v>2.3199999999999998</v>
      </c>
      <c r="P94" s="19">
        <f t="shared" si="27"/>
        <v>0.68602789846787104</v>
      </c>
      <c r="Q94" s="19">
        <f t="shared" si="28"/>
        <v>1.5092613766293164</v>
      </c>
      <c r="R94" s="19">
        <f t="shared" si="29"/>
        <v>5.305282414818203</v>
      </c>
      <c r="T94" s="35"/>
      <c r="U94" s="35"/>
      <c r="V94" s="35"/>
      <c r="W94" s="35"/>
      <c r="X94" s="35"/>
      <c r="Y94" s="35"/>
      <c r="Z94" s="35"/>
    </row>
    <row r="95" spans="1:26" ht="15" hidden="1">
      <c r="A95" s="33" t="s">
        <v>207</v>
      </c>
      <c r="B95" s="40" t="s">
        <v>173</v>
      </c>
      <c r="C95" s="20"/>
      <c r="D95" s="35">
        <v>30.99</v>
      </c>
      <c r="E95" s="35">
        <v>0</v>
      </c>
      <c r="F95" s="35">
        <v>3.5104850000000001</v>
      </c>
      <c r="G95" s="35">
        <v>2.1476540000000002</v>
      </c>
      <c r="H95" s="35">
        <f t="shared" si="22"/>
        <v>25.331861</v>
      </c>
      <c r="I95" s="21">
        <f t="shared" si="23"/>
        <v>0</v>
      </c>
      <c r="J95" s="21">
        <f t="shared" si="24"/>
        <v>11.32779929009358</v>
      </c>
      <c r="K95" s="21">
        <f t="shared" si="25"/>
        <v>6.9301516618263959</v>
      </c>
      <c r="L95" s="21">
        <f t="shared" si="26"/>
        <v>81.742049048080034</v>
      </c>
      <c r="M95" s="21">
        <v>0.16517999999999999</v>
      </c>
      <c r="N95" s="21">
        <v>0.27820899999999998</v>
      </c>
      <c r="O95" s="21">
        <v>1.3076859999999999</v>
      </c>
      <c r="P95" s="21">
        <f t="shared" si="27"/>
        <v>0.53301064859632141</v>
      </c>
      <c r="Q95" s="21">
        <f t="shared" si="28"/>
        <v>0.89773797999354621</v>
      </c>
      <c r="R95" s="21">
        <f t="shared" si="29"/>
        <v>4.2197031300419487</v>
      </c>
      <c r="T95" s="35"/>
      <c r="U95" s="35"/>
      <c r="V95" s="35"/>
      <c r="W95" s="35"/>
      <c r="X95" s="35"/>
      <c r="Y95" s="35"/>
      <c r="Z95" s="35"/>
    </row>
    <row r="96" spans="1:26" ht="15" hidden="1">
      <c r="A96" s="33" t="s">
        <v>208</v>
      </c>
      <c r="B96" s="40" t="s">
        <v>210</v>
      </c>
      <c r="C96" s="20"/>
      <c r="D96" s="35">
        <v>43.15</v>
      </c>
      <c r="E96" s="35">
        <v>0</v>
      </c>
      <c r="F96" s="35">
        <v>2.57</v>
      </c>
      <c r="G96" s="35">
        <v>2.69</v>
      </c>
      <c r="H96" s="35">
        <f t="shared" si="22"/>
        <v>37.89</v>
      </c>
      <c r="I96" s="21">
        <f t="shared" si="23"/>
        <v>0</v>
      </c>
      <c r="J96" s="21">
        <f t="shared" si="24"/>
        <v>5.955967555040556</v>
      </c>
      <c r="K96" s="21">
        <f t="shared" si="25"/>
        <v>6.2340672074159906</v>
      </c>
      <c r="L96" s="21">
        <f t="shared" si="26"/>
        <v>87.809965237543452</v>
      </c>
      <c r="M96" s="21">
        <v>0.57999999999999996</v>
      </c>
      <c r="N96" s="21">
        <v>0.68</v>
      </c>
      <c r="O96" s="21">
        <v>2.85</v>
      </c>
      <c r="P96" s="21">
        <f t="shared" si="27"/>
        <v>1.3441483198146003</v>
      </c>
      <c r="Q96" s="21">
        <f t="shared" si="28"/>
        <v>1.5758980301274625</v>
      </c>
      <c r="R96" s="21">
        <f t="shared" si="29"/>
        <v>6.6048667439165705</v>
      </c>
      <c r="T96" s="35"/>
      <c r="U96" s="35"/>
      <c r="V96" s="35"/>
      <c r="W96" s="35"/>
      <c r="X96" s="35"/>
      <c r="Y96" s="35"/>
      <c r="Z96" s="35"/>
    </row>
    <row r="97" spans="1:26" ht="15" hidden="1">
      <c r="A97" s="33" t="s">
        <v>211</v>
      </c>
      <c r="B97" s="40" t="s">
        <v>212</v>
      </c>
      <c r="C97" s="20" t="s">
        <v>47</v>
      </c>
      <c r="D97" s="35">
        <v>29.29</v>
      </c>
      <c r="E97" s="35">
        <v>0</v>
      </c>
      <c r="F97" s="35">
        <v>29.29</v>
      </c>
      <c r="G97" s="35">
        <v>0</v>
      </c>
      <c r="H97" s="35">
        <f t="shared" si="22"/>
        <v>0</v>
      </c>
      <c r="I97" s="21">
        <f t="shared" si="23"/>
        <v>0</v>
      </c>
      <c r="J97" s="21">
        <f t="shared" si="24"/>
        <v>100</v>
      </c>
      <c r="K97" s="21">
        <f t="shared" si="25"/>
        <v>0</v>
      </c>
      <c r="L97" s="21">
        <f t="shared" si="26"/>
        <v>0</v>
      </c>
      <c r="M97" s="35">
        <v>0</v>
      </c>
      <c r="N97" s="35">
        <v>0</v>
      </c>
      <c r="O97" s="35">
        <v>0.40948400000000001</v>
      </c>
      <c r="P97" s="19">
        <f t="shared" si="27"/>
        <v>0</v>
      </c>
      <c r="Q97" s="19">
        <f t="shared" si="28"/>
        <v>0</v>
      </c>
      <c r="R97" s="19">
        <f t="shared" si="29"/>
        <v>1.3980334585182657</v>
      </c>
      <c r="T97" s="35"/>
      <c r="U97" s="35"/>
      <c r="V97" s="35"/>
      <c r="W97" s="35"/>
      <c r="X97" s="35"/>
      <c r="Y97" s="35"/>
      <c r="Z97" s="35"/>
    </row>
    <row r="98" spans="1:26" ht="15">
      <c r="A98" s="33"/>
      <c r="B98" s="40"/>
      <c r="C98" s="20"/>
      <c r="D98" s="35"/>
      <c r="E98" s="35"/>
      <c r="F98" s="35"/>
      <c r="G98" s="35"/>
      <c r="H98" s="35"/>
      <c r="I98" s="21"/>
      <c r="J98" s="21"/>
      <c r="K98" s="21"/>
      <c r="L98" s="21"/>
      <c r="M98" s="35"/>
      <c r="N98" s="35"/>
      <c r="O98" s="35"/>
      <c r="P98" s="19"/>
      <c r="Q98" s="19"/>
      <c r="R98" s="19"/>
      <c r="T98" s="35"/>
      <c r="U98" s="35"/>
      <c r="V98" s="35"/>
      <c r="W98" s="35"/>
      <c r="X98" s="35"/>
      <c r="Y98" s="35"/>
      <c r="Z98" s="35"/>
    </row>
    <row r="99" spans="1:26" ht="15">
      <c r="A99" s="33"/>
      <c r="B99" s="40"/>
      <c r="C99" s="20"/>
      <c r="D99" s="35"/>
      <c r="E99" s="35"/>
      <c r="F99" s="35"/>
      <c r="G99" s="35"/>
      <c r="H99" s="35"/>
      <c r="I99" s="21"/>
      <c r="J99" s="21"/>
      <c r="K99" s="21"/>
      <c r="L99" s="21"/>
      <c r="M99" s="35"/>
      <c r="N99" s="35"/>
      <c r="O99" s="35"/>
      <c r="P99" s="19"/>
      <c r="Q99" s="19"/>
      <c r="R99" s="19"/>
      <c r="T99" s="35"/>
      <c r="U99" s="35"/>
      <c r="V99" s="35"/>
      <c r="W99" s="35"/>
      <c r="X99" s="35"/>
      <c r="Y99" s="35"/>
      <c r="Z99" s="35"/>
    </row>
    <row r="100" spans="1:26" ht="15">
      <c r="A100" s="33"/>
      <c r="B100" s="40"/>
      <c r="C100" s="20"/>
      <c r="D100" s="35"/>
      <c r="E100" s="35"/>
      <c r="F100" s="35"/>
      <c r="G100" s="35"/>
      <c r="H100" s="35"/>
      <c r="I100" s="21"/>
      <c r="J100" s="21"/>
      <c r="K100" s="21"/>
      <c r="L100" s="21"/>
      <c r="M100" s="35"/>
      <c r="N100" s="35"/>
      <c r="O100" s="35"/>
      <c r="P100" s="19"/>
      <c r="Q100" s="19"/>
      <c r="R100" s="19"/>
      <c r="T100" s="35"/>
      <c r="U100" s="35"/>
      <c r="V100" s="35"/>
      <c r="W100" s="35"/>
      <c r="X100" s="35"/>
      <c r="Y100" s="35"/>
      <c r="Z100" s="35"/>
    </row>
    <row r="101" spans="1:26" ht="15">
      <c r="A101" s="33"/>
      <c r="B101" s="40"/>
      <c r="C101" s="20"/>
      <c r="D101" s="35"/>
      <c r="E101" s="35"/>
      <c r="F101" s="35"/>
      <c r="G101" s="35"/>
      <c r="H101" s="35"/>
      <c r="I101" s="21"/>
      <c r="J101" s="21"/>
      <c r="K101" s="21"/>
      <c r="L101" s="21"/>
      <c r="M101" s="35"/>
      <c r="N101" s="35"/>
      <c r="O101" s="35"/>
      <c r="P101" s="19"/>
      <c r="Q101" s="19"/>
      <c r="R101" s="19"/>
      <c r="T101" s="35"/>
      <c r="U101" s="35"/>
      <c r="V101" s="35"/>
      <c r="W101" s="35"/>
      <c r="X101" s="35"/>
      <c r="Y101" s="35"/>
      <c r="Z101" s="35"/>
    </row>
    <row r="102" spans="1:26" ht="15">
      <c r="A102" s="33"/>
      <c r="B102" s="40"/>
      <c r="C102" s="20"/>
      <c r="D102" s="35"/>
      <c r="E102" s="35"/>
      <c r="F102" s="35"/>
      <c r="G102" s="35"/>
      <c r="H102" s="35"/>
      <c r="I102" s="21"/>
      <c r="J102" s="21"/>
      <c r="K102" s="21"/>
      <c r="L102" s="21"/>
      <c r="M102" s="35"/>
      <c r="N102" s="35"/>
      <c r="O102" s="35"/>
      <c r="P102" s="19"/>
      <c r="Q102" s="19"/>
      <c r="R102" s="19"/>
      <c r="T102" s="35"/>
      <c r="U102" s="35"/>
      <c r="V102" s="35"/>
      <c r="W102" s="35"/>
      <c r="X102" s="35"/>
      <c r="Y102" s="35"/>
      <c r="Z102" s="35"/>
    </row>
    <row r="103" spans="1:26" ht="15">
      <c r="A103" s="33"/>
      <c r="B103" s="40"/>
      <c r="C103" s="20"/>
      <c r="D103" s="35"/>
      <c r="E103" s="35"/>
      <c r="F103" s="35"/>
      <c r="G103" s="35"/>
      <c r="H103" s="35"/>
      <c r="I103" s="21"/>
      <c r="J103" s="21"/>
      <c r="K103" s="21"/>
      <c r="L103" s="21"/>
      <c r="M103" s="35"/>
      <c r="N103" s="35"/>
      <c r="O103" s="35"/>
      <c r="P103" s="19"/>
      <c r="Q103" s="19"/>
      <c r="R103" s="19"/>
      <c r="T103" s="35"/>
      <c r="U103" s="35"/>
      <c r="V103" s="35"/>
      <c r="W103" s="35"/>
      <c r="X103" s="35"/>
      <c r="Y103" s="35"/>
      <c r="Z103" s="35"/>
    </row>
    <row r="104" spans="1:26" ht="15">
      <c r="A104" s="33"/>
      <c r="B104" s="40"/>
      <c r="C104" s="20"/>
      <c r="D104" s="35"/>
      <c r="E104" s="35"/>
      <c r="F104" s="35"/>
      <c r="G104" s="35"/>
      <c r="H104" s="35"/>
      <c r="I104" s="21"/>
      <c r="J104" s="21"/>
      <c r="K104" s="21"/>
      <c r="L104" s="21"/>
      <c r="M104" s="35"/>
      <c r="N104" s="35"/>
      <c r="O104" s="35"/>
      <c r="P104" s="19"/>
      <c r="Q104" s="19"/>
      <c r="R104" s="19"/>
      <c r="T104" s="35"/>
      <c r="U104" s="35"/>
      <c r="V104" s="35"/>
      <c r="W104" s="35"/>
      <c r="X104" s="35"/>
      <c r="Y104" s="35"/>
      <c r="Z104" s="35"/>
    </row>
    <row r="105" spans="1:26" ht="15">
      <c r="A105" s="33"/>
      <c r="B105" s="40"/>
      <c r="C105" s="20"/>
      <c r="D105" s="35"/>
      <c r="E105" s="35"/>
      <c r="F105" s="35"/>
      <c r="G105" s="35"/>
      <c r="H105" s="35"/>
      <c r="I105" s="21"/>
      <c r="J105" s="21"/>
      <c r="K105" s="21"/>
      <c r="L105" s="21"/>
      <c r="M105" s="35"/>
      <c r="N105" s="35"/>
      <c r="O105" s="35"/>
      <c r="P105" s="19"/>
      <c r="Q105" s="19"/>
      <c r="R105" s="19"/>
      <c r="T105" s="35"/>
      <c r="U105" s="35"/>
      <c r="V105" s="35"/>
      <c r="W105" s="35"/>
      <c r="X105" s="35"/>
      <c r="Y105" s="35"/>
      <c r="Z105" s="35"/>
    </row>
    <row r="106" spans="1:26" ht="15">
      <c r="A106" s="33"/>
      <c r="B106" s="40"/>
      <c r="C106" s="20"/>
      <c r="D106" s="35"/>
      <c r="E106" s="35"/>
      <c r="F106" s="35"/>
      <c r="G106" s="35"/>
      <c r="H106" s="35"/>
      <c r="I106" s="21"/>
      <c r="J106" s="21"/>
      <c r="K106" s="21"/>
      <c r="L106" s="21"/>
      <c r="M106" s="35"/>
      <c r="N106" s="35"/>
      <c r="O106" s="35"/>
      <c r="P106" s="19"/>
      <c r="Q106" s="19"/>
      <c r="R106" s="19"/>
      <c r="T106" s="35"/>
      <c r="U106" s="35"/>
      <c r="V106" s="35"/>
      <c r="W106" s="35"/>
      <c r="X106" s="35"/>
      <c r="Y106" s="35"/>
      <c r="Z106" s="35"/>
    </row>
    <row r="107" spans="1:26" ht="15">
      <c r="A107" s="33"/>
      <c r="B107" s="40"/>
      <c r="C107" s="20"/>
      <c r="D107" s="35"/>
      <c r="E107" s="35"/>
      <c r="F107" s="35"/>
      <c r="G107" s="35"/>
      <c r="H107" s="35"/>
      <c r="I107" s="21"/>
      <c r="J107" s="21"/>
      <c r="K107" s="21"/>
      <c r="L107" s="21"/>
      <c r="M107" s="35"/>
      <c r="N107" s="35"/>
      <c r="O107" s="35"/>
      <c r="P107" s="19"/>
      <c r="Q107" s="19"/>
      <c r="R107" s="19"/>
      <c r="T107" s="35"/>
      <c r="U107" s="35"/>
      <c r="V107" s="35"/>
      <c r="W107" s="35"/>
      <c r="X107" s="35"/>
      <c r="Y107" s="35"/>
      <c r="Z107" s="35"/>
    </row>
    <row r="108" spans="1:26" ht="15">
      <c r="A108" s="33"/>
      <c r="B108" s="40"/>
      <c r="C108" s="20"/>
      <c r="D108" s="35"/>
      <c r="E108" s="35"/>
      <c r="F108" s="35"/>
      <c r="G108" s="35"/>
      <c r="H108" s="35"/>
      <c r="I108" s="21"/>
      <c r="J108" s="21"/>
      <c r="K108" s="21"/>
      <c r="L108" s="21"/>
      <c r="M108" s="35"/>
      <c r="N108" s="35"/>
      <c r="O108" s="35"/>
      <c r="P108" s="19"/>
      <c r="Q108" s="19"/>
      <c r="R108" s="19"/>
      <c r="T108" s="35"/>
      <c r="U108" s="35"/>
      <c r="V108" s="35"/>
      <c r="W108" s="35"/>
      <c r="X108" s="35"/>
      <c r="Y108" s="35"/>
      <c r="Z108" s="35"/>
    </row>
    <row r="109" spans="1:26" ht="15">
      <c r="A109" s="33"/>
      <c r="B109" s="40"/>
      <c r="C109" s="20"/>
      <c r="D109" s="35"/>
      <c r="E109" s="35"/>
      <c r="F109" s="35"/>
      <c r="G109" s="35"/>
      <c r="H109" s="35"/>
      <c r="I109" s="21"/>
      <c r="J109" s="21"/>
      <c r="K109" s="21"/>
      <c r="L109" s="21"/>
      <c r="M109" s="35"/>
      <c r="N109" s="35"/>
      <c r="O109" s="35"/>
      <c r="P109" s="19"/>
      <c r="Q109" s="19"/>
      <c r="R109" s="19"/>
      <c r="T109" s="35"/>
      <c r="U109" s="35"/>
      <c r="V109" s="35"/>
      <c r="W109" s="35"/>
      <c r="X109" s="35"/>
      <c r="Y109" s="35"/>
      <c r="Z109" s="35"/>
    </row>
    <row r="110" spans="1:26" ht="15">
      <c r="A110" s="33"/>
      <c r="B110" s="40"/>
      <c r="C110" s="20"/>
      <c r="D110" s="35"/>
      <c r="E110" s="35"/>
      <c r="F110" s="35"/>
      <c r="G110" s="35"/>
      <c r="H110" s="35"/>
      <c r="I110" s="21"/>
      <c r="J110" s="21"/>
      <c r="K110" s="21"/>
      <c r="L110" s="21"/>
      <c r="M110" s="35"/>
      <c r="N110" s="35"/>
      <c r="O110" s="35"/>
      <c r="P110" s="19"/>
      <c r="Q110" s="19"/>
      <c r="R110" s="19"/>
      <c r="T110" s="35"/>
      <c r="U110" s="35"/>
      <c r="V110" s="35"/>
      <c r="W110" s="35"/>
      <c r="X110" s="35"/>
      <c r="Y110" s="35"/>
      <c r="Z110" s="35"/>
    </row>
    <row r="111" spans="1:26" ht="15">
      <c r="A111" s="33"/>
      <c r="B111" s="40"/>
      <c r="C111" s="20"/>
      <c r="D111" s="35"/>
      <c r="E111" s="35"/>
      <c r="F111" s="35"/>
      <c r="G111" s="35"/>
      <c r="H111" s="35"/>
      <c r="I111" s="21"/>
      <c r="J111" s="21"/>
      <c r="K111" s="21"/>
      <c r="L111" s="21"/>
      <c r="M111" s="35"/>
      <c r="N111" s="35"/>
      <c r="O111" s="35"/>
      <c r="P111" s="19"/>
      <c r="Q111" s="19"/>
      <c r="R111" s="19"/>
      <c r="T111" s="35"/>
      <c r="U111" s="35"/>
      <c r="V111" s="35"/>
      <c r="W111" s="35"/>
      <c r="X111" s="35"/>
      <c r="Y111" s="35"/>
      <c r="Z111" s="35"/>
    </row>
    <row r="112" spans="1:26" ht="15">
      <c r="A112" s="33"/>
      <c r="B112" s="40"/>
      <c r="C112" s="20"/>
      <c r="D112" s="35"/>
      <c r="E112" s="35"/>
      <c r="F112" s="35"/>
      <c r="G112" s="35"/>
      <c r="H112" s="35"/>
      <c r="I112" s="21"/>
      <c r="J112" s="21"/>
      <c r="K112" s="21"/>
      <c r="L112" s="21"/>
      <c r="M112" s="35"/>
      <c r="N112" s="35"/>
      <c r="O112" s="35"/>
      <c r="P112" s="19"/>
      <c r="Q112" s="19"/>
      <c r="R112" s="19"/>
      <c r="T112" s="35"/>
      <c r="U112" s="35"/>
      <c r="V112" s="35"/>
      <c r="W112" s="35"/>
      <c r="X112" s="35"/>
      <c r="Y112" s="35"/>
      <c r="Z112" s="35"/>
    </row>
    <row r="113" spans="1:26" ht="15">
      <c r="A113" s="33"/>
      <c r="B113" s="40"/>
      <c r="C113" s="20"/>
      <c r="D113" s="35"/>
      <c r="E113" s="35"/>
      <c r="F113" s="35"/>
      <c r="G113" s="35"/>
      <c r="H113" s="35"/>
      <c r="I113" s="21"/>
      <c r="J113" s="21"/>
      <c r="K113" s="21"/>
      <c r="L113" s="21"/>
      <c r="M113" s="35"/>
      <c r="N113" s="35"/>
      <c r="O113" s="35"/>
      <c r="P113" s="19"/>
      <c r="Q113" s="19"/>
      <c r="R113" s="19"/>
      <c r="T113" s="35"/>
      <c r="U113" s="35"/>
      <c r="V113" s="35"/>
      <c r="W113" s="35"/>
      <c r="X113" s="35"/>
      <c r="Y113" s="35"/>
      <c r="Z113" s="35"/>
    </row>
    <row r="114" spans="1:26" ht="15">
      <c r="A114" s="33"/>
      <c r="B114" s="40"/>
      <c r="C114" s="20"/>
      <c r="D114" s="35"/>
      <c r="E114" s="35"/>
      <c r="F114" s="35"/>
      <c r="G114" s="35"/>
      <c r="H114" s="35"/>
      <c r="I114" s="21"/>
      <c r="J114" s="21"/>
      <c r="K114" s="21"/>
      <c r="L114" s="21"/>
      <c r="M114" s="35"/>
      <c r="N114" s="35"/>
      <c r="O114" s="35"/>
      <c r="P114" s="19"/>
      <c r="Q114" s="19"/>
      <c r="R114" s="19"/>
      <c r="T114" s="35"/>
      <c r="U114" s="35"/>
      <c r="V114" s="35"/>
      <c r="W114" s="35"/>
      <c r="X114" s="35"/>
      <c r="Y114" s="35"/>
      <c r="Z114" s="35"/>
    </row>
    <row r="115" spans="1:26" ht="15">
      <c r="A115" s="33"/>
      <c r="B115" s="40"/>
      <c r="C115" s="20"/>
      <c r="D115" s="35"/>
      <c r="E115" s="35"/>
      <c r="F115" s="35"/>
      <c r="G115" s="35"/>
      <c r="H115" s="35"/>
      <c r="I115" s="21"/>
      <c r="J115" s="21"/>
      <c r="K115" s="21"/>
      <c r="L115" s="21"/>
      <c r="M115" s="35"/>
      <c r="N115" s="35"/>
      <c r="O115" s="35"/>
      <c r="P115" s="19"/>
      <c r="Q115" s="19"/>
      <c r="R115" s="19"/>
      <c r="T115" s="35"/>
      <c r="U115" s="35"/>
      <c r="V115" s="35"/>
      <c r="W115" s="35"/>
      <c r="X115" s="35"/>
      <c r="Y115" s="35"/>
      <c r="Z115" s="35"/>
    </row>
    <row r="116" spans="1:26" ht="15">
      <c r="A116" s="33"/>
      <c r="B116" s="40"/>
      <c r="C116" s="20"/>
      <c r="D116" s="35"/>
      <c r="E116" s="35"/>
      <c r="F116" s="35"/>
      <c r="G116" s="35"/>
      <c r="H116" s="35"/>
      <c r="I116" s="21"/>
      <c r="J116" s="21"/>
      <c r="K116" s="21"/>
      <c r="L116" s="21"/>
      <c r="M116" s="35"/>
      <c r="N116" s="35"/>
      <c r="O116" s="35"/>
      <c r="P116" s="19"/>
      <c r="Q116" s="19"/>
      <c r="R116" s="19"/>
      <c r="T116" s="35"/>
      <c r="U116" s="35"/>
      <c r="V116" s="35"/>
      <c r="W116" s="35"/>
      <c r="X116" s="35"/>
      <c r="Y116" s="35"/>
      <c r="Z116" s="35"/>
    </row>
    <row r="117" spans="1:26" ht="15">
      <c r="A117" s="33"/>
      <c r="B117" s="40"/>
      <c r="C117" s="20"/>
      <c r="D117" s="35"/>
      <c r="E117" s="35"/>
      <c r="F117" s="35"/>
      <c r="G117" s="35"/>
      <c r="H117" s="35"/>
      <c r="I117" s="21"/>
      <c r="J117" s="21"/>
      <c r="K117" s="21"/>
      <c r="L117" s="21"/>
      <c r="M117" s="35"/>
      <c r="N117" s="35"/>
      <c r="O117" s="35"/>
      <c r="P117" s="19"/>
      <c r="Q117" s="19"/>
      <c r="R117" s="19"/>
      <c r="T117" s="35"/>
      <c r="U117" s="35"/>
      <c r="V117" s="35"/>
      <c r="W117" s="35"/>
      <c r="X117" s="35"/>
      <c r="Y117" s="35"/>
      <c r="Z117" s="35"/>
    </row>
    <row r="118" spans="1:26" ht="15">
      <c r="A118" s="33"/>
      <c r="B118" s="40"/>
      <c r="C118" s="20"/>
      <c r="D118" s="35"/>
      <c r="E118" s="35"/>
      <c r="F118" s="35"/>
      <c r="G118" s="35"/>
      <c r="H118" s="35"/>
      <c r="I118" s="21"/>
      <c r="J118" s="21"/>
      <c r="K118" s="21"/>
      <c r="L118" s="21"/>
      <c r="M118" s="35"/>
      <c r="N118" s="35"/>
      <c r="O118" s="35"/>
      <c r="P118" s="19"/>
      <c r="Q118" s="19"/>
      <c r="R118" s="19"/>
      <c r="T118" s="35"/>
      <c r="U118" s="35"/>
      <c r="V118" s="35"/>
      <c r="W118" s="35"/>
      <c r="X118" s="35"/>
      <c r="Y118" s="35"/>
      <c r="Z118" s="35"/>
    </row>
    <row r="119" spans="1:26" ht="15">
      <c r="A119" s="33"/>
      <c r="B119" s="40"/>
      <c r="C119" s="20"/>
      <c r="D119" s="35"/>
      <c r="E119" s="35"/>
      <c r="F119" s="35"/>
      <c r="G119" s="35"/>
      <c r="H119" s="35"/>
      <c r="I119" s="21"/>
      <c r="J119" s="21"/>
      <c r="K119" s="21"/>
      <c r="L119" s="21"/>
      <c r="M119" s="35"/>
      <c r="N119" s="35"/>
      <c r="O119" s="35"/>
      <c r="P119" s="19"/>
      <c r="Q119" s="19"/>
      <c r="R119" s="19"/>
      <c r="T119" s="35"/>
      <c r="U119" s="35"/>
      <c r="V119" s="35"/>
      <c r="W119" s="35"/>
      <c r="X119" s="35"/>
      <c r="Y119" s="35"/>
      <c r="Z119" s="35"/>
    </row>
    <row r="120" spans="1:26" ht="15">
      <c r="A120" s="33"/>
      <c r="B120" s="40"/>
      <c r="C120" s="20"/>
      <c r="D120" s="35"/>
      <c r="E120" s="35"/>
      <c r="F120" s="35"/>
      <c r="G120" s="35"/>
      <c r="H120" s="35"/>
      <c r="I120" s="21"/>
      <c r="J120" s="21"/>
      <c r="K120" s="21"/>
      <c r="L120" s="21"/>
      <c r="M120" s="35"/>
      <c r="N120" s="35"/>
      <c r="O120" s="35"/>
      <c r="P120" s="19"/>
      <c r="Q120" s="19"/>
      <c r="R120" s="19"/>
      <c r="T120" s="35"/>
      <c r="U120" s="35"/>
      <c r="V120" s="35"/>
      <c r="W120" s="35"/>
      <c r="X120" s="35"/>
      <c r="Y120" s="35"/>
      <c r="Z120" s="35"/>
    </row>
    <row r="121" spans="1:26" ht="15">
      <c r="A121" s="33"/>
      <c r="B121" s="40"/>
      <c r="C121" s="20"/>
      <c r="D121" s="35"/>
      <c r="E121" s="35"/>
      <c r="F121" s="35"/>
      <c r="G121" s="35"/>
      <c r="H121" s="35"/>
      <c r="I121" s="21"/>
      <c r="J121" s="21"/>
      <c r="K121" s="21"/>
      <c r="L121" s="21"/>
      <c r="M121" s="35"/>
      <c r="N121" s="35"/>
      <c r="O121" s="35"/>
      <c r="P121" s="19"/>
      <c r="Q121" s="19"/>
      <c r="R121" s="19"/>
      <c r="T121" s="35"/>
      <c r="U121" s="35"/>
      <c r="V121" s="35"/>
      <c r="W121" s="35"/>
      <c r="X121" s="35"/>
      <c r="Y121" s="35"/>
      <c r="Z121" s="35"/>
    </row>
    <row r="122" spans="1:26" ht="15">
      <c r="A122" s="33"/>
      <c r="B122" s="40"/>
      <c r="C122" s="20"/>
      <c r="D122" s="35"/>
      <c r="E122" s="35"/>
      <c r="F122" s="35"/>
      <c r="G122" s="35"/>
      <c r="H122" s="35"/>
      <c r="I122" s="21"/>
      <c r="J122" s="21"/>
      <c r="K122" s="21"/>
      <c r="L122" s="21"/>
      <c r="M122" s="35"/>
      <c r="N122" s="35"/>
      <c r="O122" s="35"/>
      <c r="P122" s="19"/>
      <c r="Q122" s="19"/>
      <c r="R122" s="19"/>
      <c r="T122" s="35"/>
      <c r="U122" s="35"/>
      <c r="V122" s="35"/>
      <c r="W122" s="35"/>
      <c r="X122" s="35"/>
      <c r="Y122" s="35"/>
      <c r="Z122" s="35"/>
    </row>
    <row r="123" spans="1:26" ht="15">
      <c r="A123" s="33"/>
      <c r="B123" s="40"/>
      <c r="C123" s="20"/>
      <c r="D123" s="35"/>
      <c r="E123" s="35"/>
      <c r="F123" s="35"/>
      <c r="G123" s="35"/>
      <c r="H123" s="35"/>
      <c r="I123" s="21"/>
      <c r="J123" s="21"/>
      <c r="K123" s="21"/>
      <c r="L123" s="21"/>
      <c r="M123" s="35"/>
      <c r="N123" s="35"/>
      <c r="O123" s="35"/>
      <c r="P123" s="19"/>
      <c r="Q123" s="19"/>
      <c r="R123" s="19"/>
      <c r="T123" s="35"/>
      <c r="U123" s="35"/>
      <c r="V123" s="35"/>
      <c r="W123" s="35"/>
      <c r="X123" s="35"/>
      <c r="Y123" s="35"/>
      <c r="Z123" s="35"/>
    </row>
    <row r="124" spans="1:26" ht="15">
      <c r="A124" s="33"/>
      <c r="B124" s="40"/>
      <c r="C124" s="20"/>
      <c r="D124" s="35"/>
      <c r="E124" s="35"/>
      <c r="F124" s="35"/>
      <c r="G124" s="35"/>
      <c r="H124" s="35"/>
      <c r="I124" s="21"/>
      <c r="J124" s="21"/>
      <c r="K124" s="21"/>
      <c r="L124" s="21"/>
      <c r="M124" s="35"/>
      <c r="N124" s="35"/>
      <c r="O124" s="35"/>
      <c r="P124" s="19"/>
      <c r="Q124" s="19"/>
      <c r="R124" s="19"/>
      <c r="T124" s="35"/>
      <c r="U124" s="35"/>
      <c r="V124" s="35"/>
      <c r="W124" s="35"/>
      <c r="X124" s="35"/>
      <c r="Y124" s="35"/>
      <c r="Z124" s="35"/>
    </row>
    <row r="125" spans="1:26" ht="15">
      <c r="A125" s="33"/>
      <c r="B125" s="40"/>
      <c r="C125" s="20"/>
      <c r="D125" s="35"/>
      <c r="E125" s="35"/>
      <c r="F125" s="35"/>
      <c r="G125" s="35"/>
      <c r="H125" s="35"/>
      <c r="I125" s="21"/>
      <c r="J125" s="21"/>
      <c r="K125" s="21"/>
      <c r="L125" s="21"/>
      <c r="M125" s="35"/>
      <c r="N125" s="35"/>
      <c r="O125" s="35"/>
      <c r="P125" s="19"/>
      <c r="Q125" s="19"/>
      <c r="R125" s="19"/>
      <c r="T125" s="35"/>
      <c r="U125" s="35"/>
      <c r="V125" s="35"/>
      <c r="W125" s="35"/>
      <c r="X125" s="35"/>
      <c r="Y125" s="35"/>
      <c r="Z125" s="35"/>
    </row>
    <row r="126" spans="1:26" ht="15">
      <c r="A126" s="33"/>
      <c r="B126" s="40"/>
      <c r="C126" s="20"/>
      <c r="D126" s="35"/>
      <c r="E126" s="35"/>
      <c r="F126" s="35"/>
      <c r="G126" s="35"/>
      <c r="H126" s="35"/>
      <c r="I126" s="21"/>
      <c r="J126" s="21"/>
      <c r="K126" s="21"/>
      <c r="L126" s="21"/>
      <c r="M126" s="35"/>
      <c r="N126" s="35"/>
      <c r="O126" s="35"/>
      <c r="P126" s="19"/>
      <c r="Q126" s="19"/>
      <c r="R126" s="19"/>
      <c r="T126" s="35"/>
      <c r="U126" s="35"/>
      <c r="V126" s="35"/>
      <c r="W126" s="35"/>
      <c r="X126" s="35"/>
      <c r="Y126" s="35"/>
      <c r="Z126" s="35"/>
    </row>
    <row r="127" spans="1:26" ht="15">
      <c r="A127" s="33"/>
      <c r="B127" s="40"/>
      <c r="C127" s="20"/>
      <c r="D127" s="35"/>
      <c r="E127" s="35"/>
      <c r="F127" s="35"/>
      <c r="G127" s="35"/>
      <c r="H127" s="35"/>
      <c r="I127" s="21"/>
      <c r="J127" s="21"/>
      <c r="K127" s="21"/>
      <c r="L127" s="21"/>
      <c r="M127" s="35"/>
      <c r="N127" s="35"/>
      <c r="O127" s="35"/>
      <c r="P127" s="19"/>
      <c r="Q127" s="19"/>
      <c r="R127" s="19"/>
      <c r="T127" s="35"/>
      <c r="U127" s="35"/>
      <c r="V127" s="35"/>
      <c r="W127" s="35"/>
      <c r="X127" s="35"/>
      <c r="Y127" s="35"/>
      <c r="Z127" s="35"/>
    </row>
    <row r="128" spans="1:26" ht="15">
      <c r="A128" s="33"/>
      <c r="B128" s="40"/>
      <c r="C128" s="20"/>
      <c r="D128" s="35"/>
      <c r="E128" s="35"/>
      <c r="F128" s="35"/>
      <c r="G128" s="35"/>
      <c r="H128" s="35"/>
      <c r="I128" s="21"/>
      <c r="J128" s="21"/>
      <c r="K128" s="21"/>
      <c r="L128" s="21"/>
      <c r="M128" s="35"/>
      <c r="N128" s="35"/>
      <c r="O128" s="35"/>
      <c r="P128" s="19"/>
      <c r="Q128" s="19"/>
      <c r="R128" s="19"/>
      <c r="T128" s="35"/>
      <c r="U128" s="35"/>
      <c r="V128" s="35"/>
      <c r="W128" s="35"/>
      <c r="X128" s="35"/>
      <c r="Y128" s="35"/>
      <c r="Z128" s="35"/>
    </row>
    <row r="129" spans="1:26" ht="15">
      <c r="A129" s="33"/>
      <c r="B129" s="40"/>
      <c r="C129" s="20"/>
      <c r="D129" s="35"/>
      <c r="E129" s="35"/>
      <c r="F129" s="35"/>
      <c r="G129" s="35"/>
      <c r="H129" s="35"/>
      <c r="I129" s="21"/>
      <c r="J129" s="21"/>
      <c r="K129" s="21"/>
      <c r="L129" s="21"/>
      <c r="M129" s="35"/>
      <c r="N129" s="35"/>
      <c r="O129" s="35"/>
      <c r="P129" s="19"/>
      <c r="Q129" s="19"/>
      <c r="R129" s="19"/>
      <c r="T129" s="35"/>
      <c r="U129" s="35"/>
      <c r="V129" s="35"/>
      <c r="W129" s="35"/>
      <c r="X129" s="35"/>
      <c r="Y129" s="35"/>
      <c r="Z129" s="35"/>
    </row>
    <row r="130" spans="1:26" ht="15">
      <c r="A130" s="33"/>
      <c r="B130" s="40"/>
      <c r="C130" s="20"/>
      <c r="D130" s="35"/>
      <c r="E130" s="35"/>
      <c r="F130" s="35"/>
      <c r="G130" s="35"/>
      <c r="H130" s="35"/>
      <c r="I130" s="21"/>
      <c r="J130" s="21"/>
      <c r="K130" s="21"/>
      <c r="L130" s="21"/>
      <c r="M130" s="35"/>
      <c r="N130" s="35"/>
      <c r="O130" s="35"/>
      <c r="P130" s="19"/>
      <c r="Q130" s="19"/>
      <c r="R130" s="19"/>
      <c r="T130" s="35"/>
      <c r="U130" s="35"/>
      <c r="V130" s="35"/>
      <c r="W130" s="35"/>
      <c r="X130" s="35"/>
      <c r="Y130" s="35"/>
      <c r="Z130" s="35"/>
    </row>
    <row r="131" spans="1:26" ht="15">
      <c r="A131" s="33"/>
      <c r="B131" s="40"/>
      <c r="C131" s="20"/>
      <c r="D131" s="35"/>
      <c r="E131" s="35"/>
      <c r="F131" s="35"/>
      <c r="G131" s="35"/>
      <c r="H131" s="35"/>
      <c r="I131" s="21"/>
      <c r="J131" s="21"/>
      <c r="K131" s="21"/>
      <c r="L131" s="21"/>
      <c r="M131" s="35"/>
      <c r="N131" s="35"/>
      <c r="O131" s="35"/>
      <c r="P131" s="19"/>
      <c r="Q131" s="19"/>
      <c r="R131" s="19"/>
      <c r="T131" s="35"/>
      <c r="U131" s="35"/>
      <c r="V131" s="35"/>
      <c r="W131" s="35"/>
      <c r="X131" s="35"/>
      <c r="Y131" s="35"/>
      <c r="Z131" s="35"/>
    </row>
    <row r="132" spans="1:26" ht="15">
      <c r="A132" s="33"/>
      <c r="B132" s="40"/>
      <c r="C132" s="20"/>
      <c r="D132" s="35"/>
      <c r="E132" s="35"/>
      <c r="F132" s="35"/>
      <c r="G132" s="35"/>
      <c r="H132" s="35"/>
      <c r="I132" s="21"/>
      <c r="J132" s="21"/>
      <c r="K132" s="21"/>
      <c r="L132" s="21"/>
      <c r="M132" s="35"/>
      <c r="N132" s="35"/>
      <c r="O132" s="35"/>
      <c r="P132" s="19"/>
      <c r="Q132" s="19"/>
      <c r="R132" s="19"/>
      <c r="T132" s="35"/>
      <c r="U132" s="35"/>
      <c r="V132" s="35"/>
      <c r="W132" s="35"/>
      <c r="X132" s="35"/>
      <c r="Y132" s="35"/>
      <c r="Z132" s="35"/>
    </row>
    <row r="133" spans="1:26" ht="15">
      <c r="A133" s="33"/>
      <c r="B133" s="40"/>
      <c r="C133" s="20"/>
      <c r="D133" s="35"/>
      <c r="E133" s="35"/>
      <c r="F133" s="35"/>
      <c r="G133" s="35"/>
      <c r="H133" s="35"/>
      <c r="I133" s="21"/>
      <c r="J133" s="21"/>
      <c r="K133" s="21"/>
      <c r="L133" s="21"/>
      <c r="M133" s="35"/>
      <c r="N133" s="35"/>
      <c r="O133" s="35"/>
      <c r="P133" s="19"/>
      <c r="Q133" s="19"/>
      <c r="R133" s="19"/>
      <c r="T133" s="35"/>
      <c r="U133" s="35"/>
      <c r="V133" s="35"/>
      <c r="W133" s="35"/>
      <c r="X133" s="35"/>
      <c r="Y133" s="35"/>
      <c r="Z133" s="35"/>
    </row>
    <row r="134" spans="1:26" ht="15">
      <c r="A134" s="33"/>
      <c r="B134" s="40"/>
      <c r="C134" s="20"/>
      <c r="D134" s="35"/>
      <c r="E134" s="35"/>
      <c r="F134" s="35"/>
      <c r="G134" s="35"/>
      <c r="H134" s="35"/>
      <c r="I134" s="21"/>
      <c r="J134" s="21"/>
      <c r="K134" s="21"/>
      <c r="L134" s="21"/>
      <c r="M134" s="35"/>
      <c r="N134" s="35"/>
      <c r="O134" s="35"/>
      <c r="P134" s="19"/>
      <c r="Q134" s="19"/>
      <c r="R134" s="19"/>
      <c r="T134" s="35"/>
      <c r="U134" s="35"/>
      <c r="V134" s="35"/>
      <c r="W134" s="35"/>
      <c r="X134" s="35"/>
      <c r="Y134" s="35"/>
      <c r="Z134" s="35"/>
    </row>
    <row r="135" spans="1:26" ht="15">
      <c r="A135" s="33"/>
      <c r="B135" s="40"/>
      <c r="C135" s="20"/>
      <c r="D135" s="35"/>
      <c r="E135" s="35"/>
      <c r="F135" s="35"/>
      <c r="G135" s="35"/>
      <c r="H135" s="35"/>
      <c r="I135" s="21"/>
      <c r="J135" s="21"/>
      <c r="K135" s="21"/>
      <c r="L135" s="21"/>
      <c r="M135" s="35"/>
      <c r="N135" s="35"/>
      <c r="O135" s="35"/>
      <c r="P135" s="19"/>
      <c r="Q135" s="19"/>
      <c r="R135" s="19"/>
      <c r="T135" s="35"/>
      <c r="U135" s="35"/>
      <c r="V135" s="35"/>
      <c r="W135" s="35"/>
      <c r="X135" s="35"/>
      <c r="Y135" s="35"/>
      <c r="Z135" s="35"/>
    </row>
    <row r="136" spans="1:26" ht="15">
      <c r="A136" s="33"/>
      <c r="B136" s="40"/>
      <c r="C136" s="20"/>
      <c r="D136" s="35"/>
      <c r="E136" s="35"/>
      <c r="F136" s="35"/>
      <c r="G136" s="35"/>
      <c r="H136" s="35"/>
      <c r="I136" s="21"/>
      <c r="J136" s="21"/>
      <c r="K136" s="21"/>
      <c r="L136" s="21"/>
      <c r="M136" s="35"/>
      <c r="N136" s="35"/>
      <c r="O136" s="35"/>
      <c r="P136" s="19"/>
      <c r="Q136" s="19"/>
      <c r="R136" s="19"/>
      <c r="T136" s="35"/>
      <c r="U136" s="35"/>
      <c r="V136" s="35"/>
      <c r="W136" s="35"/>
      <c r="X136" s="35"/>
      <c r="Y136" s="35"/>
      <c r="Z136" s="35"/>
    </row>
    <row r="137" spans="1:26" ht="15">
      <c r="A137" s="33"/>
      <c r="B137" s="40"/>
      <c r="C137" s="20"/>
      <c r="D137" s="35"/>
      <c r="E137" s="35"/>
      <c r="F137" s="35"/>
      <c r="G137" s="35"/>
      <c r="H137" s="35"/>
      <c r="I137" s="21"/>
      <c r="J137" s="21"/>
      <c r="K137" s="21"/>
      <c r="L137" s="21"/>
      <c r="M137" s="35"/>
      <c r="N137" s="35"/>
      <c r="O137" s="35"/>
      <c r="P137" s="19"/>
      <c r="Q137" s="19"/>
      <c r="R137" s="19"/>
      <c r="T137" s="35"/>
      <c r="U137" s="35"/>
      <c r="V137" s="35"/>
      <c r="W137" s="35"/>
      <c r="X137" s="35"/>
      <c r="Y137" s="35"/>
      <c r="Z137" s="35"/>
    </row>
    <row r="138" spans="1:26" ht="15">
      <c r="A138" s="33"/>
      <c r="B138" s="40"/>
      <c r="C138" s="20"/>
      <c r="D138" s="35"/>
      <c r="E138" s="35"/>
      <c r="F138" s="35"/>
      <c r="G138" s="35"/>
      <c r="H138" s="35"/>
      <c r="I138" s="21"/>
      <c r="J138" s="21"/>
      <c r="K138" s="21"/>
      <c r="L138" s="21"/>
      <c r="M138" s="35"/>
      <c r="N138" s="35"/>
      <c r="O138" s="35"/>
      <c r="P138" s="19"/>
      <c r="Q138" s="19"/>
      <c r="R138" s="19"/>
      <c r="T138" s="35"/>
      <c r="U138" s="35"/>
      <c r="V138" s="35"/>
      <c r="W138" s="35"/>
      <c r="X138" s="35"/>
      <c r="Y138" s="35"/>
      <c r="Z138" s="35"/>
    </row>
    <row r="139" spans="1:26" ht="15">
      <c r="A139" s="33"/>
      <c r="B139" s="40"/>
      <c r="C139" s="20"/>
      <c r="D139" s="35"/>
      <c r="E139" s="35"/>
      <c r="F139" s="35"/>
      <c r="G139" s="35"/>
      <c r="H139" s="35"/>
      <c r="I139" s="21"/>
      <c r="J139" s="21"/>
      <c r="K139" s="21"/>
      <c r="L139" s="21"/>
      <c r="M139" s="35"/>
      <c r="N139" s="35"/>
      <c r="O139" s="35"/>
      <c r="P139" s="19"/>
      <c r="Q139" s="19"/>
      <c r="R139" s="19"/>
      <c r="T139" s="35"/>
      <c r="U139" s="35"/>
      <c r="V139" s="35"/>
      <c r="W139" s="35"/>
      <c r="X139" s="35"/>
      <c r="Y139" s="35"/>
      <c r="Z139" s="35"/>
    </row>
    <row r="140" spans="1:26" ht="15">
      <c r="A140" s="33"/>
      <c r="B140" s="40"/>
      <c r="C140" s="20"/>
      <c r="D140" s="35"/>
      <c r="E140" s="35"/>
      <c r="F140" s="35"/>
      <c r="G140" s="35"/>
      <c r="H140" s="35"/>
      <c r="I140" s="21"/>
      <c r="J140" s="21"/>
      <c r="K140" s="21"/>
      <c r="L140" s="21"/>
      <c r="M140" s="35"/>
      <c r="N140" s="35"/>
      <c r="O140" s="35"/>
      <c r="P140" s="19"/>
      <c r="Q140" s="19"/>
      <c r="R140" s="19"/>
      <c r="T140" s="35"/>
      <c r="U140" s="35"/>
      <c r="V140" s="35"/>
      <c r="W140" s="35"/>
      <c r="X140" s="35"/>
      <c r="Y140" s="35"/>
      <c r="Z140" s="35"/>
    </row>
    <row r="141" spans="1:26" ht="15">
      <c r="A141" s="33"/>
      <c r="B141" s="40"/>
      <c r="C141" s="20"/>
      <c r="D141" s="35"/>
      <c r="E141" s="35"/>
      <c r="F141" s="35"/>
      <c r="G141" s="35"/>
      <c r="H141" s="35"/>
      <c r="I141" s="21"/>
      <c r="J141" s="21"/>
      <c r="K141" s="21"/>
      <c r="L141" s="21"/>
      <c r="M141" s="35"/>
      <c r="N141" s="35"/>
      <c r="O141" s="35"/>
      <c r="P141" s="19"/>
      <c r="Q141" s="19"/>
      <c r="R141" s="19"/>
      <c r="T141" s="35"/>
      <c r="U141" s="35"/>
      <c r="V141" s="35"/>
      <c r="W141" s="35"/>
      <c r="X141" s="35"/>
      <c r="Y141" s="35"/>
      <c r="Z141" s="35"/>
    </row>
    <row r="142" spans="1:26" ht="15">
      <c r="A142" s="33"/>
      <c r="B142" s="40"/>
      <c r="C142" s="20"/>
      <c r="D142" s="35"/>
      <c r="E142" s="35"/>
      <c r="F142" s="35"/>
      <c r="G142" s="35"/>
      <c r="H142" s="35"/>
      <c r="I142" s="21"/>
      <c r="J142" s="21"/>
      <c r="K142" s="21"/>
      <c r="L142" s="21"/>
      <c r="M142" s="35"/>
      <c r="N142" s="35"/>
      <c r="O142" s="35"/>
      <c r="P142" s="19"/>
      <c r="Q142" s="19"/>
      <c r="R142" s="19"/>
      <c r="T142" s="35"/>
      <c r="U142" s="35"/>
      <c r="V142" s="35"/>
      <c r="W142" s="35"/>
      <c r="X142" s="35"/>
      <c r="Y142" s="35"/>
      <c r="Z142" s="35"/>
    </row>
    <row r="143" spans="1:26" ht="15">
      <c r="A143" s="33"/>
      <c r="B143" s="40"/>
      <c r="C143" s="20"/>
      <c r="D143" s="35"/>
      <c r="E143" s="35"/>
      <c r="F143" s="35"/>
      <c r="G143" s="35"/>
      <c r="H143" s="35"/>
      <c r="I143" s="21"/>
      <c r="J143" s="21"/>
      <c r="K143" s="21"/>
      <c r="L143" s="21"/>
      <c r="M143" s="35"/>
      <c r="N143" s="35"/>
      <c r="O143" s="35"/>
      <c r="P143" s="19"/>
      <c r="Q143" s="19"/>
      <c r="R143" s="19"/>
      <c r="T143" s="35"/>
      <c r="U143" s="35"/>
      <c r="V143" s="35"/>
      <c r="W143" s="35"/>
      <c r="X143" s="35"/>
      <c r="Y143" s="35"/>
      <c r="Z143" s="35"/>
    </row>
    <row r="144" spans="1:26" ht="15">
      <c r="A144" s="33"/>
      <c r="B144" s="40"/>
      <c r="C144" s="20"/>
      <c r="D144" s="35"/>
      <c r="E144" s="35"/>
      <c r="F144" s="35"/>
      <c r="G144" s="35"/>
      <c r="H144" s="35"/>
      <c r="I144" s="21"/>
      <c r="J144" s="21"/>
      <c r="K144" s="21"/>
      <c r="L144" s="21"/>
      <c r="M144" s="35"/>
      <c r="N144" s="35"/>
      <c r="O144" s="35"/>
      <c r="P144" s="19"/>
      <c r="Q144" s="19"/>
      <c r="R144" s="19"/>
      <c r="T144" s="35"/>
      <c r="U144" s="35"/>
      <c r="V144" s="35"/>
      <c r="W144" s="35"/>
      <c r="X144" s="35"/>
      <c r="Y144" s="35"/>
      <c r="Z144" s="35"/>
    </row>
    <row r="145" spans="1:26" ht="15">
      <c r="A145" s="33"/>
      <c r="B145" s="40"/>
      <c r="C145" s="20"/>
      <c r="D145" s="35"/>
      <c r="E145" s="35"/>
      <c r="F145" s="35"/>
      <c r="G145" s="35"/>
      <c r="H145" s="35"/>
      <c r="I145" s="21"/>
      <c r="J145" s="21"/>
      <c r="K145" s="21"/>
      <c r="L145" s="21"/>
      <c r="M145" s="35"/>
      <c r="N145" s="35"/>
      <c r="O145" s="35"/>
      <c r="P145" s="19"/>
      <c r="Q145" s="19"/>
      <c r="R145" s="19"/>
      <c r="T145" s="35"/>
      <c r="U145" s="35"/>
      <c r="V145" s="35"/>
      <c r="W145" s="35"/>
      <c r="X145" s="35"/>
      <c r="Y145" s="35"/>
      <c r="Z145" s="35"/>
    </row>
    <row r="146" spans="1:26" ht="15">
      <c r="A146" s="33"/>
      <c r="B146" s="40"/>
      <c r="C146" s="20"/>
      <c r="D146" s="35"/>
      <c r="E146" s="35"/>
      <c r="F146" s="35"/>
      <c r="G146" s="35"/>
      <c r="H146" s="35"/>
      <c r="I146" s="21"/>
      <c r="J146" s="21"/>
      <c r="K146" s="21"/>
      <c r="L146" s="21"/>
      <c r="M146" s="35"/>
      <c r="N146" s="35"/>
      <c r="O146" s="35"/>
      <c r="P146" s="19"/>
      <c r="Q146" s="19"/>
      <c r="R146" s="19"/>
      <c r="T146" s="35"/>
      <c r="U146" s="35"/>
      <c r="V146" s="35"/>
      <c r="W146" s="35"/>
      <c r="X146" s="35"/>
      <c r="Y146" s="35"/>
      <c r="Z146" s="35"/>
    </row>
    <row r="147" spans="1:26" ht="15">
      <c r="A147" s="33"/>
      <c r="B147" s="40"/>
      <c r="C147" s="20"/>
      <c r="D147" s="35"/>
      <c r="E147" s="35"/>
      <c r="F147" s="35"/>
      <c r="G147" s="35"/>
      <c r="H147" s="35"/>
      <c r="I147" s="21"/>
      <c r="J147" s="21"/>
      <c r="K147" s="21"/>
      <c r="L147" s="21"/>
      <c r="M147" s="35"/>
      <c r="N147" s="35"/>
      <c r="O147" s="35"/>
      <c r="P147" s="19"/>
      <c r="Q147" s="19"/>
      <c r="R147" s="19"/>
      <c r="T147" s="35"/>
      <c r="U147" s="35"/>
      <c r="V147" s="35"/>
      <c r="W147" s="35"/>
      <c r="X147" s="35"/>
      <c r="Y147" s="35"/>
      <c r="Z147" s="35"/>
    </row>
    <row r="148" spans="1:26" ht="15">
      <c r="A148" s="33"/>
      <c r="B148" s="40"/>
      <c r="C148" s="20"/>
      <c r="D148" s="35"/>
      <c r="E148" s="35"/>
      <c r="F148" s="35"/>
      <c r="G148" s="35"/>
      <c r="H148" s="35"/>
      <c r="I148" s="21"/>
      <c r="J148" s="21"/>
      <c r="K148" s="21"/>
      <c r="L148" s="21"/>
      <c r="M148" s="35"/>
      <c r="N148" s="35"/>
      <c r="O148" s="35"/>
      <c r="P148" s="19"/>
      <c r="Q148" s="19"/>
      <c r="R148" s="19"/>
      <c r="T148" s="35"/>
      <c r="U148" s="35"/>
      <c r="V148" s="35"/>
      <c r="W148" s="35"/>
      <c r="X148" s="35"/>
      <c r="Y148" s="35"/>
      <c r="Z148" s="35"/>
    </row>
    <row r="149" spans="1:26" ht="15">
      <c r="A149" s="33"/>
      <c r="B149" s="40"/>
      <c r="C149" s="20"/>
      <c r="D149" s="35"/>
      <c r="E149" s="35"/>
      <c r="F149" s="35"/>
      <c r="G149" s="35"/>
      <c r="H149" s="35"/>
      <c r="I149" s="21"/>
      <c r="J149" s="21"/>
      <c r="K149" s="21"/>
      <c r="L149" s="21"/>
      <c r="M149" s="35"/>
      <c r="N149" s="35"/>
      <c r="O149" s="35"/>
      <c r="P149" s="19"/>
      <c r="Q149" s="19"/>
      <c r="R149" s="19"/>
      <c r="T149" s="35"/>
      <c r="U149" s="35"/>
      <c r="V149" s="35"/>
      <c r="W149" s="35"/>
      <c r="X149" s="35"/>
      <c r="Y149" s="35"/>
      <c r="Z149" s="35"/>
    </row>
    <row r="150" spans="1:26" ht="15">
      <c r="A150" s="33"/>
      <c r="B150" s="40"/>
      <c r="C150" s="20"/>
      <c r="D150" s="35"/>
      <c r="E150" s="35"/>
      <c r="F150" s="35"/>
      <c r="G150" s="35"/>
      <c r="H150" s="35"/>
      <c r="I150" s="21"/>
      <c r="J150" s="21"/>
      <c r="K150" s="21"/>
      <c r="L150" s="21"/>
      <c r="M150" s="35"/>
      <c r="N150" s="35"/>
      <c r="O150" s="35"/>
      <c r="P150" s="19"/>
      <c r="Q150" s="19"/>
      <c r="R150" s="19"/>
      <c r="T150" s="35"/>
      <c r="U150" s="35"/>
      <c r="V150" s="35"/>
      <c r="W150" s="35"/>
      <c r="X150" s="35"/>
      <c r="Y150" s="35"/>
      <c r="Z150" s="35"/>
    </row>
    <row r="151" spans="1:26" ht="15">
      <c r="A151" s="33"/>
      <c r="B151" s="40"/>
      <c r="C151" s="20"/>
      <c r="D151" s="35"/>
      <c r="E151" s="35"/>
      <c r="F151" s="35"/>
      <c r="G151" s="35"/>
      <c r="H151" s="35"/>
      <c r="I151" s="21"/>
      <c r="J151" s="21"/>
      <c r="K151" s="21"/>
      <c r="L151" s="21"/>
      <c r="M151" s="35"/>
      <c r="N151" s="35"/>
      <c r="O151" s="35"/>
      <c r="P151" s="19"/>
      <c r="Q151" s="19"/>
      <c r="R151" s="19"/>
      <c r="T151" s="35"/>
      <c r="U151" s="35"/>
      <c r="V151" s="35"/>
      <c r="W151" s="35"/>
      <c r="X151" s="35"/>
      <c r="Y151" s="35"/>
      <c r="Z151" s="35"/>
    </row>
    <row r="152" spans="1:26" ht="15">
      <c r="A152" s="33"/>
      <c r="B152" s="40"/>
      <c r="C152" s="20"/>
      <c r="D152" s="35"/>
      <c r="E152" s="35"/>
      <c r="F152" s="35"/>
      <c r="G152" s="35"/>
      <c r="H152" s="35"/>
      <c r="I152" s="21"/>
      <c r="J152" s="21"/>
      <c r="K152" s="21"/>
      <c r="L152" s="21"/>
      <c r="M152" s="35"/>
      <c r="N152" s="35"/>
      <c r="O152" s="35"/>
      <c r="P152" s="19"/>
      <c r="Q152" s="19"/>
      <c r="R152" s="19"/>
      <c r="T152" s="35"/>
      <c r="U152" s="35"/>
      <c r="V152" s="35"/>
      <c r="W152" s="35"/>
      <c r="X152" s="35"/>
      <c r="Y152" s="35"/>
      <c r="Z152" s="35"/>
    </row>
    <row r="153" spans="1:26" ht="15">
      <c r="A153" s="33"/>
      <c r="B153" s="40"/>
      <c r="C153" s="20"/>
      <c r="D153" s="35"/>
      <c r="E153" s="35"/>
      <c r="F153" s="35"/>
      <c r="G153" s="35"/>
      <c r="H153" s="35"/>
      <c r="I153" s="21"/>
      <c r="J153" s="21"/>
      <c r="K153" s="21"/>
      <c r="L153" s="21"/>
      <c r="M153" s="35"/>
      <c r="N153" s="35"/>
      <c r="O153" s="35"/>
      <c r="P153" s="19"/>
      <c r="Q153" s="19"/>
      <c r="R153" s="19"/>
      <c r="T153" s="35"/>
      <c r="U153" s="35"/>
      <c r="V153" s="35"/>
      <c r="W153" s="35"/>
      <c r="X153" s="35"/>
      <c r="Y153" s="35"/>
      <c r="Z153" s="35"/>
    </row>
    <row r="154" spans="1:26" ht="15">
      <c r="A154" s="33"/>
      <c r="B154" s="40"/>
      <c r="C154" s="20"/>
      <c r="D154" s="35"/>
      <c r="E154" s="35"/>
      <c r="F154" s="35"/>
      <c r="G154" s="35"/>
      <c r="H154" s="35"/>
      <c r="I154" s="21"/>
      <c r="J154" s="21"/>
      <c r="K154" s="21"/>
      <c r="L154" s="21"/>
      <c r="M154" s="35"/>
      <c r="N154" s="35"/>
      <c r="O154" s="35"/>
      <c r="P154" s="19"/>
      <c r="Q154" s="19"/>
      <c r="R154" s="19"/>
      <c r="T154" s="35"/>
      <c r="U154" s="35"/>
      <c r="V154" s="35"/>
      <c r="W154" s="35"/>
      <c r="X154" s="35"/>
      <c r="Y154" s="35"/>
      <c r="Z154" s="35"/>
    </row>
    <row r="155" spans="1:26" ht="15">
      <c r="A155" s="33"/>
      <c r="B155" s="40"/>
      <c r="C155" s="20"/>
      <c r="D155" s="35"/>
      <c r="E155" s="35"/>
      <c r="F155" s="35"/>
      <c r="G155" s="35"/>
      <c r="H155" s="35"/>
      <c r="I155" s="21"/>
      <c r="J155" s="21"/>
      <c r="K155" s="21"/>
      <c r="L155" s="21"/>
      <c r="M155" s="35"/>
      <c r="N155" s="35"/>
      <c r="O155" s="35"/>
      <c r="P155" s="19"/>
      <c r="Q155" s="19"/>
      <c r="R155" s="19"/>
      <c r="T155" s="35"/>
      <c r="U155" s="35"/>
      <c r="V155" s="35"/>
      <c r="W155" s="35"/>
      <c r="X155" s="35"/>
      <c r="Y155" s="35"/>
      <c r="Z155" s="35"/>
    </row>
    <row r="156" spans="1:26" ht="15">
      <c r="A156" s="33"/>
      <c r="B156" s="40"/>
      <c r="C156" s="20"/>
      <c r="D156" s="35"/>
      <c r="E156" s="35"/>
      <c r="F156" s="35"/>
      <c r="G156" s="35"/>
      <c r="H156" s="35"/>
      <c r="I156" s="21"/>
      <c r="J156" s="21"/>
      <c r="K156" s="21"/>
      <c r="L156" s="21"/>
      <c r="M156" s="35"/>
      <c r="N156" s="35"/>
      <c r="O156" s="35"/>
      <c r="P156" s="19"/>
      <c r="Q156" s="19"/>
      <c r="R156" s="19"/>
      <c r="T156" s="35"/>
      <c r="U156" s="35"/>
      <c r="V156" s="35"/>
      <c r="W156" s="35"/>
      <c r="X156" s="35"/>
      <c r="Y156" s="35"/>
      <c r="Z156" s="35"/>
    </row>
    <row r="157" spans="1:26" ht="15">
      <c r="A157" s="33"/>
      <c r="B157" s="40"/>
      <c r="C157" s="20"/>
      <c r="D157" s="35"/>
      <c r="E157" s="35"/>
      <c r="F157" s="35"/>
      <c r="G157" s="35"/>
      <c r="H157" s="35"/>
      <c r="I157" s="21"/>
      <c r="J157" s="21"/>
      <c r="K157" s="21"/>
      <c r="L157" s="21"/>
      <c r="M157" s="35"/>
      <c r="N157" s="35"/>
      <c r="O157" s="35"/>
      <c r="P157" s="19"/>
      <c r="Q157" s="19"/>
      <c r="R157" s="19"/>
      <c r="T157" s="35"/>
      <c r="U157" s="35"/>
      <c r="V157" s="35"/>
      <c r="W157" s="35"/>
      <c r="X157" s="35"/>
      <c r="Y157" s="35"/>
      <c r="Z157" s="35"/>
    </row>
    <row r="158" spans="1:26" ht="15">
      <c r="A158" s="33"/>
      <c r="B158" s="40"/>
      <c r="C158" s="20"/>
      <c r="D158" s="35"/>
      <c r="E158" s="35"/>
      <c r="F158" s="35"/>
      <c r="G158" s="35"/>
      <c r="H158" s="35"/>
      <c r="I158" s="21"/>
      <c r="J158" s="21"/>
      <c r="K158" s="21"/>
      <c r="L158" s="21"/>
      <c r="M158" s="35"/>
      <c r="N158" s="35"/>
      <c r="O158" s="35"/>
      <c r="P158" s="19"/>
      <c r="Q158" s="19"/>
      <c r="R158" s="19"/>
      <c r="T158" s="35"/>
      <c r="U158" s="35"/>
      <c r="V158" s="35"/>
      <c r="W158" s="35"/>
      <c r="X158" s="35"/>
      <c r="Y158" s="35"/>
      <c r="Z158" s="35"/>
    </row>
    <row r="159" spans="1:26" ht="15">
      <c r="A159" s="33"/>
      <c r="B159" s="40"/>
      <c r="C159" s="20"/>
      <c r="D159" s="35"/>
      <c r="E159" s="35"/>
      <c r="F159" s="35"/>
      <c r="G159" s="35"/>
      <c r="H159" s="35"/>
      <c r="I159" s="21"/>
      <c r="J159" s="21"/>
      <c r="K159" s="21"/>
      <c r="L159" s="21"/>
      <c r="M159" s="35"/>
      <c r="N159" s="35"/>
      <c r="O159" s="35"/>
      <c r="P159" s="19"/>
      <c r="Q159" s="19"/>
      <c r="R159" s="19"/>
      <c r="T159" s="35"/>
      <c r="U159" s="35"/>
      <c r="V159" s="35"/>
      <c r="W159" s="35"/>
      <c r="X159" s="35"/>
      <c r="Y159" s="35"/>
      <c r="Z159" s="35"/>
    </row>
    <row r="160" spans="1:26" ht="15">
      <c r="A160" s="33"/>
      <c r="B160" s="40"/>
      <c r="C160" s="20"/>
      <c r="D160" s="35"/>
      <c r="E160" s="35"/>
      <c r="F160" s="35"/>
      <c r="G160" s="35"/>
      <c r="H160" s="35"/>
      <c r="I160" s="21"/>
      <c r="J160" s="21"/>
      <c r="K160" s="21"/>
      <c r="L160" s="21"/>
      <c r="M160" s="35"/>
      <c r="N160" s="35"/>
      <c r="O160" s="35"/>
      <c r="P160" s="19"/>
      <c r="Q160" s="19"/>
      <c r="R160" s="19"/>
      <c r="T160" s="35"/>
      <c r="U160" s="35"/>
      <c r="V160" s="35"/>
      <c r="W160" s="35"/>
      <c r="X160" s="35"/>
      <c r="Y160" s="35"/>
      <c r="Z160" s="35"/>
    </row>
    <row r="161" spans="1:26" ht="15">
      <c r="A161" s="33"/>
      <c r="B161" s="40"/>
      <c r="C161" s="20"/>
      <c r="D161" s="35"/>
      <c r="E161" s="35"/>
      <c r="F161" s="35"/>
      <c r="G161" s="35"/>
      <c r="H161" s="35"/>
      <c r="I161" s="21"/>
      <c r="J161" s="21"/>
      <c r="K161" s="21"/>
      <c r="L161" s="21"/>
      <c r="M161" s="35"/>
      <c r="N161" s="35"/>
      <c r="O161" s="35"/>
      <c r="P161" s="19"/>
      <c r="Q161" s="19"/>
      <c r="R161" s="19"/>
      <c r="T161" s="35"/>
      <c r="U161" s="35"/>
      <c r="V161" s="35"/>
      <c r="W161" s="35"/>
      <c r="X161" s="35"/>
      <c r="Y161" s="35"/>
      <c r="Z161" s="35"/>
    </row>
    <row r="162" spans="1:26" ht="15">
      <c r="A162" s="33"/>
      <c r="B162" s="40"/>
      <c r="C162" s="20"/>
      <c r="D162" s="35"/>
      <c r="E162" s="35"/>
      <c r="F162" s="35"/>
      <c r="G162" s="35"/>
      <c r="H162" s="35"/>
      <c r="I162" s="21"/>
      <c r="J162" s="21"/>
      <c r="K162" s="21"/>
      <c r="L162" s="21"/>
      <c r="M162" s="35"/>
      <c r="N162" s="35"/>
      <c r="O162" s="35"/>
      <c r="P162" s="19"/>
      <c r="Q162" s="19"/>
      <c r="R162" s="19"/>
      <c r="T162" s="35"/>
      <c r="U162" s="35"/>
      <c r="V162" s="35"/>
      <c r="W162" s="35"/>
      <c r="X162" s="35"/>
      <c r="Y162" s="35"/>
      <c r="Z162" s="35"/>
    </row>
    <row r="163" spans="1:26" ht="15">
      <c r="A163" s="33"/>
      <c r="B163" s="40"/>
      <c r="C163" s="20"/>
      <c r="D163" s="35"/>
      <c r="E163" s="35"/>
      <c r="F163" s="35"/>
      <c r="G163" s="35"/>
      <c r="H163" s="35"/>
      <c r="I163" s="21"/>
      <c r="J163" s="21"/>
      <c r="K163" s="21"/>
      <c r="L163" s="21"/>
      <c r="M163" s="35"/>
      <c r="N163" s="35"/>
      <c r="O163" s="35"/>
      <c r="P163" s="19"/>
      <c r="Q163" s="19"/>
      <c r="R163" s="19"/>
      <c r="T163" s="35"/>
      <c r="U163" s="35"/>
      <c r="V163" s="35"/>
      <c r="W163" s="35"/>
      <c r="X163" s="35"/>
      <c r="Y163" s="35"/>
      <c r="Z163" s="35"/>
    </row>
    <row r="164" spans="1:26" ht="15">
      <c r="A164" s="33"/>
      <c r="B164" s="40"/>
      <c r="C164" s="20"/>
      <c r="D164" s="35"/>
      <c r="E164" s="35"/>
      <c r="F164" s="35"/>
      <c r="G164" s="35"/>
      <c r="H164" s="35"/>
      <c r="I164" s="21"/>
      <c r="J164" s="21"/>
      <c r="K164" s="21"/>
      <c r="L164" s="21"/>
      <c r="M164" s="35"/>
      <c r="N164" s="35"/>
      <c r="O164" s="35"/>
      <c r="P164" s="19"/>
      <c r="Q164" s="19"/>
      <c r="R164" s="19"/>
      <c r="T164" s="35"/>
      <c r="U164" s="35"/>
      <c r="V164" s="35"/>
      <c r="W164" s="35"/>
      <c r="X164" s="35"/>
      <c r="Y164" s="35"/>
      <c r="Z164" s="35"/>
    </row>
    <row r="165" spans="1:26" ht="15">
      <c r="A165" s="33"/>
      <c r="B165" s="40"/>
      <c r="C165" s="20"/>
      <c r="D165" s="35"/>
      <c r="E165" s="35"/>
      <c r="F165" s="35"/>
      <c r="G165" s="35"/>
      <c r="H165" s="35"/>
      <c r="I165" s="21"/>
      <c r="J165" s="21"/>
      <c r="K165" s="21"/>
      <c r="L165" s="21"/>
      <c r="M165" s="35"/>
      <c r="N165" s="35"/>
      <c r="O165" s="35"/>
      <c r="P165" s="19"/>
      <c r="Q165" s="19"/>
      <c r="R165" s="19"/>
      <c r="T165" s="35"/>
      <c r="U165" s="35"/>
      <c r="V165" s="35"/>
      <c r="W165" s="35"/>
      <c r="X165" s="35"/>
      <c r="Y165" s="35"/>
      <c r="Z165" s="35"/>
    </row>
    <row r="166" spans="1:26" ht="15">
      <c r="A166" s="33"/>
      <c r="B166" s="40"/>
      <c r="C166" s="20"/>
      <c r="D166" s="35"/>
      <c r="E166" s="35"/>
      <c r="F166" s="35"/>
      <c r="G166" s="35"/>
      <c r="H166" s="35"/>
      <c r="I166" s="21"/>
      <c r="J166" s="21"/>
      <c r="K166" s="21"/>
      <c r="L166" s="21"/>
      <c r="M166" s="35"/>
      <c r="N166" s="35"/>
      <c r="O166" s="35"/>
      <c r="P166" s="19"/>
      <c r="Q166" s="19"/>
      <c r="R166" s="19"/>
      <c r="T166" s="35"/>
      <c r="U166" s="35"/>
      <c r="V166" s="35"/>
      <c r="W166" s="35"/>
      <c r="X166" s="35"/>
      <c r="Y166" s="35"/>
      <c r="Z166" s="35"/>
    </row>
    <row r="167" spans="1:26" ht="15">
      <c r="A167" s="33"/>
      <c r="B167" s="40"/>
      <c r="C167" s="20"/>
      <c r="D167" s="35"/>
      <c r="E167" s="35"/>
      <c r="F167" s="35"/>
      <c r="G167" s="35"/>
      <c r="H167" s="35"/>
      <c r="I167" s="21"/>
      <c r="J167" s="21"/>
      <c r="K167" s="21"/>
      <c r="L167" s="21"/>
      <c r="M167" s="35"/>
      <c r="N167" s="35"/>
      <c r="O167" s="35"/>
      <c r="P167" s="19"/>
      <c r="Q167" s="19"/>
      <c r="R167" s="19"/>
      <c r="T167" s="35"/>
      <c r="U167" s="35"/>
      <c r="V167" s="35"/>
      <c r="W167" s="35"/>
      <c r="X167" s="35"/>
      <c r="Y167" s="35"/>
      <c r="Z167" s="35"/>
    </row>
    <row r="168" spans="1:26" ht="15">
      <c r="A168" s="33"/>
      <c r="B168" s="40"/>
      <c r="C168" s="20"/>
      <c r="D168" s="35"/>
      <c r="E168" s="35"/>
      <c r="F168" s="35"/>
      <c r="G168" s="35"/>
      <c r="H168" s="35"/>
      <c r="I168" s="21"/>
      <c r="J168" s="21"/>
      <c r="K168" s="21"/>
      <c r="L168" s="21"/>
      <c r="M168" s="35"/>
      <c r="N168" s="35"/>
      <c r="O168" s="35"/>
      <c r="P168" s="19"/>
      <c r="Q168" s="19"/>
      <c r="R168" s="19"/>
      <c r="T168" s="35"/>
      <c r="U168" s="35"/>
      <c r="V168" s="35"/>
      <c r="W168" s="35"/>
      <c r="X168" s="35"/>
      <c r="Y168" s="35"/>
      <c r="Z168" s="35"/>
    </row>
    <row r="169" spans="1:26" ht="15">
      <c r="A169" s="33"/>
      <c r="B169" s="40"/>
      <c r="C169" s="20"/>
      <c r="D169" s="35"/>
      <c r="E169" s="35"/>
      <c r="F169" s="35"/>
      <c r="G169" s="35"/>
      <c r="H169" s="35"/>
      <c r="I169" s="21"/>
      <c r="J169" s="21"/>
      <c r="K169" s="21"/>
      <c r="L169" s="21"/>
      <c r="M169" s="35"/>
      <c r="N169" s="35"/>
      <c r="O169" s="35"/>
      <c r="P169" s="19"/>
      <c r="Q169" s="19"/>
      <c r="R169" s="19"/>
      <c r="T169" s="35"/>
      <c r="U169" s="35"/>
      <c r="V169" s="35"/>
      <c r="W169" s="35"/>
      <c r="X169" s="35"/>
      <c r="Y169" s="35"/>
      <c r="Z169" s="35"/>
    </row>
    <row r="170" spans="1:26" ht="15">
      <c r="A170" s="33"/>
      <c r="B170" s="40"/>
      <c r="C170" s="20"/>
      <c r="D170" s="35"/>
      <c r="E170" s="35"/>
      <c r="F170" s="35"/>
      <c r="G170" s="35"/>
      <c r="H170" s="35"/>
      <c r="I170" s="21"/>
      <c r="J170" s="21"/>
      <c r="K170" s="21"/>
      <c r="L170" s="21"/>
      <c r="M170" s="35"/>
      <c r="N170" s="35"/>
      <c r="O170" s="35"/>
      <c r="P170" s="19"/>
      <c r="Q170" s="19"/>
      <c r="R170" s="19"/>
      <c r="T170" s="35"/>
      <c r="U170" s="35"/>
      <c r="V170" s="35"/>
      <c r="W170" s="35"/>
      <c r="X170" s="35"/>
      <c r="Y170" s="35"/>
      <c r="Z170" s="35"/>
    </row>
    <row r="171" spans="1:26" ht="15">
      <c r="A171" s="33"/>
      <c r="B171" s="40"/>
      <c r="C171" s="20"/>
      <c r="D171" s="35"/>
      <c r="E171" s="35"/>
      <c r="F171" s="35"/>
      <c r="G171" s="35"/>
      <c r="H171" s="35"/>
      <c r="I171" s="21"/>
      <c r="J171" s="21"/>
      <c r="K171" s="21"/>
      <c r="L171" s="21"/>
      <c r="M171" s="35"/>
      <c r="N171" s="35"/>
      <c r="O171" s="35"/>
      <c r="P171" s="19"/>
      <c r="Q171" s="19"/>
      <c r="R171" s="19"/>
      <c r="T171" s="35"/>
      <c r="U171" s="35"/>
      <c r="V171" s="35"/>
      <c r="W171" s="35"/>
      <c r="X171" s="35"/>
      <c r="Y171" s="35"/>
      <c r="Z171" s="35"/>
    </row>
    <row r="172" spans="1:26" ht="15">
      <c r="A172" s="33"/>
      <c r="B172" s="40"/>
      <c r="C172" s="20"/>
      <c r="D172" s="35"/>
      <c r="E172" s="35"/>
      <c r="F172" s="35"/>
      <c r="G172" s="35"/>
      <c r="H172" s="35"/>
      <c r="I172" s="21"/>
      <c r="J172" s="21"/>
      <c r="K172" s="21"/>
      <c r="L172" s="21"/>
      <c r="M172" s="35"/>
      <c r="N172" s="35"/>
      <c r="O172" s="35"/>
      <c r="P172" s="19"/>
      <c r="Q172" s="19"/>
      <c r="R172" s="19"/>
      <c r="T172" s="35"/>
      <c r="U172" s="35"/>
      <c r="V172" s="35"/>
      <c r="W172" s="35"/>
      <c r="X172" s="35"/>
      <c r="Y172" s="35"/>
      <c r="Z172" s="35"/>
    </row>
    <row r="173" spans="1:26" ht="15">
      <c r="A173" s="33"/>
      <c r="B173" s="40"/>
      <c r="C173" s="20"/>
      <c r="D173" s="35"/>
      <c r="E173" s="35"/>
      <c r="F173" s="35"/>
      <c r="G173" s="35"/>
      <c r="H173" s="35"/>
      <c r="I173" s="21"/>
      <c r="J173" s="21"/>
      <c r="K173" s="21"/>
      <c r="L173" s="21"/>
      <c r="M173" s="35"/>
      <c r="N173" s="35"/>
      <c r="O173" s="35"/>
      <c r="P173" s="19"/>
      <c r="Q173" s="19"/>
      <c r="R173" s="19"/>
      <c r="T173" s="35"/>
      <c r="U173" s="35"/>
      <c r="V173" s="35"/>
      <c r="W173" s="35"/>
      <c r="X173" s="35"/>
      <c r="Y173" s="35"/>
      <c r="Z173" s="35"/>
    </row>
    <row r="174" spans="1:26" ht="15">
      <c r="A174" s="33"/>
      <c r="B174" s="40"/>
      <c r="C174" s="20"/>
      <c r="D174" s="35"/>
      <c r="E174" s="35"/>
      <c r="F174" s="35"/>
      <c r="G174" s="35"/>
      <c r="H174" s="35"/>
      <c r="I174" s="21"/>
      <c r="J174" s="21"/>
      <c r="K174" s="21"/>
      <c r="L174" s="21"/>
      <c r="M174" s="35"/>
      <c r="N174" s="35"/>
      <c r="O174" s="35"/>
      <c r="P174" s="19"/>
      <c r="Q174" s="19"/>
      <c r="R174" s="19"/>
      <c r="T174" s="35"/>
      <c r="U174" s="35"/>
      <c r="V174" s="35"/>
      <c r="W174" s="35"/>
      <c r="X174" s="35"/>
      <c r="Y174" s="35"/>
      <c r="Z174" s="35"/>
    </row>
    <row r="175" spans="1:26" ht="15">
      <c r="A175" s="33"/>
      <c r="B175" s="40"/>
      <c r="C175" s="20"/>
      <c r="D175" s="35"/>
      <c r="E175" s="35"/>
      <c r="F175" s="35"/>
      <c r="G175" s="35"/>
      <c r="H175" s="35"/>
      <c r="I175" s="21"/>
      <c r="J175" s="21"/>
      <c r="K175" s="21"/>
      <c r="L175" s="21"/>
      <c r="M175" s="35"/>
      <c r="N175" s="35"/>
      <c r="O175" s="35"/>
      <c r="P175" s="19"/>
      <c r="Q175" s="19"/>
      <c r="R175" s="19"/>
      <c r="T175" s="35"/>
      <c r="U175" s="35"/>
      <c r="V175" s="35"/>
      <c r="W175" s="35"/>
      <c r="X175" s="35"/>
      <c r="Y175" s="35"/>
      <c r="Z175" s="35"/>
    </row>
    <row r="176" spans="1:26" ht="15">
      <c r="A176" s="33"/>
      <c r="B176" s="40"/>
      <c r="C176" s="20"/>
      <c r="D176" s="35"/>
      <c r="E176" s="35"/>
      <c r="F176" s="35"/>
      <c r="G176" s="35"/>
      <c r="H176" s="35"/>
      <c r="I176" s="21"/>
      <c r="J176" s="21"/>
      <c r="K176" s="21"/>
      <c r="L176" s="21"/>
      <c r="M176" s="35"/>
      <c r="N176" s="35"/>
      <c r="O176" s="35"/>
      <c r="P176" s="19"/>
      <c r="Q176" s="19"/>
      <c r="R176" s="19"/>
      <c r="T176" s="35"/>
      <c r="U176" s="35"/>
      <c r="V176" s="35"/>
      <c r="W176" s="35"/>
      <c r="X176" s="35"/>
      <c r="Y176" s="35"/>
      <c r="Z176" s="35"/>
    </row>
    <row r="177" spans="1:26" ht="15">
      <c r="A177" s="33"/>
      <c r="B177" s="40"/>
      <c r="C177" s="20"/>
      <c r="D177" s="35"/>
      <c r="E177" s="35"/>
      <c r="F177" s="35"/>
      <c r="G177" s="35"/>
      <c r="H177" s="35"/>
      <c r="I177" s="21"/>
      <c r="J177" s="21"/>
      <c r="K177" s="21"/>
      <c r="L177" s="21"/>
      <c r="M177" s="35"/>
      <c r="N177" s="35"/>
      <c r="O177" s="35"/>
      <c r="P177" s="19"/>
      <c r="Q177" s="19"/>
      <c r="R177" s="19"/>
      <c r="T177" s="35"/>
      <c r="U177" s="35"/>
      <c r="V177" s="35"/>
      <c r="W177" s="35"/>
      <c r="X177" s="35"/>
      <c r="Y177" s="35"/>
      <c r="Z177" s="35"/>
    </row>
    <row r="178" spans="1:26" ht="15">
      <c r="A178" s="33"/>
      <c r="B178" s="40"/>
      <c r="C178" s="20"/>
      <c r="D178" s="35"/>
      <c r="E178" s="35"/>
      <c r="F178" s="35"/>
      <c r="G178" s="35"/>
      <c r="H178" s="35"/>
      <c r="I178" s="21"/>
      <c r="J178" s="21"/>
      <c r="K178" s="21"/>
      <c r="L178" s="21"/>
      <c r="M178" s="35"/>
      <c r="N178" s="35"/>
      <c r="O178" s="35"/>
      <c r="P178" s="19"/>
      <c r="Q178" s="19"/>
      <c r="R178" s="19"/>
      <c r="T178" s="35"/>
      <c r="U178" s="35"/>
      <c r="V178" s="35"/>
      <c r="W178" s="35"/>
      <c r="X178" s="35"/>
      <c r="Y178" s="35"/>
      <c r="Z178" s="35"/>
    </row>
    <row r="179" spans="1:26" ht="15">
      <c r="A179" s="33"/>
      <c r="B179" s="40"/>
      <c r="C179" s="20"/>
      <c r="D179" s="35"/>
      <c r="E179" s="35"/>
      <c r="F179" s="35"/>
      <c r="G179" s="35"/>
      <c r="H179" s="35"/>
      <c r="I179" s="21"/>
      <c r="J179" s="21"/>
      <c r="K179" s="21"/>
      <c r="L179" s="21"/>
      <c r="M179" s="35"/>
      <c r="N179" s="35"/>
      <c r="O179" s="35"/>
      <c r="P179" s="19"/>
      <c r="Q179" s="19"/>
      <c r="R179" s="19"/>
      <c r="T179" s="35"/>
      <c r="U179" s="35"/>
      <c r="V179" s="35"/>
      <c r="W179" s="35"/>
      <c r="X179" s="35"/>
      <c r="Y179" s="35"/>
      <c r="Z179" s="35"/>
    </row>
    <row r="180" spans="1:26" ht="15">
      <c r="A180" s="33"/>
      <c r="B180" s="40"/>
      <c r="C180" s="20"/>
      <c r="D180" s="35"/>
      <c r="E180" s="35"/>
      <c r="F180" s="35"/>
      <c r="G180" s="35"/>
      <c r="H180" s="35"/>
      <c r="I180" s="21"/>
      <c r="J180" s="21"/>
      <c r="K180" s="21"/>
      <c r="L180" s="21"/>
      <c r="M180" s="35"/>
      <c r="N180" s="35"/>
      <c r="O180" s="35"/>
      <c r="P180" s="19"/>
      <c r="Q180" s="19"/>
      <c r="R180" s="19"/>
      <c r="T180" s="35"/>
      <c r="U180" s="35"/>
      <c r="V180" s="35"/>
      <c r="W180" s="35"/>
      <c r="X180" s="35"/>
      <c r="Y180" s="35"/>
      <c r="Z180" s="35"/>
    </row>
    <row r="181" spans="1:26" ht="15">
      <c r="A181" s="33"/>
      <c r="B181" s="40"/>
      <c r="C181" s="20"/>
      <c r="D181" s="35"/>
      <c r="E181" s="35"/>
      <c r="F181" s="35"/>
      <c r="G181" s="35"/>
      <c r="H181" s="35"/>
      <c r="I181" s="21"/>
      <c r="J181" s="21"/>
      <c r="K181" s="21"/>
      <c r="L181" s="21"/>
      <c r="M181" s="35"/>
      <c r="N181" s="35"/>
      <c r="O181" s="35"/>
      <c r="P181" s="19"/>
      <c r="Q181" s="19"/>
      <c r="R181" s="19"/>
      <c r="T181" s="35"/>
      <c r="U181" s="35"/>
      <c r="V181" s="35"/>
      <c r="W181" s="35"/>
      <c r="X181" s="35"/>
      <c r="Y181" s="35"/>
      <c r="Z181" s="35"/>
    </row>
    <row r="182" spans="1:26" ht="15">
      <c r="A182" s="33"/>
      <c r="B182" s="40"/>
      <c r="C182" s="20"/>
      <c r="D182" s="35"/>
      <c r="E182" s="35"/>
      <c r="F182" s="35"/>
      <c r="G182" s="35"/>
      <c r="H182" s="35"/>
      <c r="I182" s="21"/>
      <c r="J182" s="21"/>
      <c r="K182" s="21"/>
      <c r="L182" s="21"/>
      <c r="M182" s="35"/>
      <c r="N182" s="35"/>
      <c r="O182" s="35"/>
      <c r="P182" s="19"/>
      <c r="Q182" s="19"/>
      <c r="R182" s="19"/>
      <c r="T182" s="35"/>
      <c r="U182" s="35"/>
      <c r="V182" s="35"/>
      <c r="W182" s="35"/>
      <c r="X182" s="35"/>
      <c r="Y182" s="35"/>
      <c r="Z182" s="35"/>
    </row>
    <row r="183" spans="1:26" ht="15">
      <c r="A183" s="33"/>
      <c r="B183" s="40"/>
      <c r="C183" s="20"/>
      <c r="D183" s="35"/>
      <c r="E183" s="35"/>
      <c r="F183" s="35"/>
      <c r="G183" s="35"/>
      <c r="H183" s="35"/>
      <c r="I183" s="21"/>
      <c r="J183" s="21"/>
      <c r="K183" s="21"/>
      <c r="L183" s="21"/>
      <c r="M183" s="35"/>
      <c r="N183" s="35"/>
      <c r="O183" s="35"/>
      <c r="P183" s="19"/>
      <c r="Q183" s="19"/>
      <c r="R183" s="19"/>
      <c r="T183" s="35"/>
      <c r="U183" s="35"/>
      <c r="V183" s="35"/>
      <c r="W183" s="35"/>
      <c r="X183" s="35"/>
      <c r="Y183" s="35"/>
      <c r="Z183" s="35"/>
    </row>
    <row r="184" spans="1:26" ht="15">
      <c r="A184" s="33"/>
      <c r="B184" s="40"/>
      <c r="C184" s="20"/>
      <c r="D184" s="35"/>
      <c r="E184" s="35"/>
      <c r="F184" s="35"/>
      <c r="G184" s="35"/>
      <c r="H184" s="35"/>
      <c r="I184" s="21"/>
      <c r="J184" s="21"/>
      <c r="K184" s="21"/>
      <c r="L184" s="21"/>
      <c r="M184" s="35"/>
      <c r="N184" s="35"/>
      <c r="O184" s="35"/>
      <c r="P184" s="19"/>
      <c r="Q184" s="19"/>
      <c r="R184" s="19"/>
      <c r="T184" s="35"/>
      <c r="U184" s="35"/>
      <c r="V184" s="35"/>
      <c r="W184" s="35"/>
      <c r="X184" s="35"/>
      <c r="Y184" s="35"/>
      <c r="Z184" s="35"/>
    </row>
    <row r="185" spans="1:26" ht="15">
      <c r="A185" s="33"/>
      <c r="B185" s="40"/>
      <c r="C185" s="20"/>
      <c r="D185" s="35"/>
      <c r="E185" s="35"/>
      <c r="F185" s="35"/>
      <c r="G185" s="35"/>
      <c r="H185" s="35"/>
      <c r="I185" s="21"/>
      <c r="J185" s="21"/>
      <c r="K185" s="21"/>
      <c r="L185" s="21"/>
      <c r="M185" s="35"/>
      <c r="N185" s="35"/>
      <c r="O185" s="35"/>
      <c r="P185" s="19"/>
      <c r="Q185" s="19"/>
      <c r="R185" s="19"/>
      <c r="T185" s="35"/>
      <c r="U185" s="35"/>
      <c r="V185" s="35"/>
      <c r="W185" s="35"/>
      <c r="X185" s="35"/>
      <c r="Y185" s="35"/>
      <c r="Z185" s="35"/>
    </row>
    <row r="186" spans="1:26" ht="15">
      <c r="A186" s="33"/>
      <c r="B186" s="40"/>
      <c r="C186" s="20"/>
      <c r="D186" s="35"/>
      <c r="E186" s="35"/>
      <c r="F186" s="35"/>
      <c r="G186" s="35"/>
      <c r="H186" s="35"/>
      <c r="I186" s="21"/>
      <c r="J186" s="21"/>
      <c r="K186" s="21"/>
      <c r="L186" s="21"/>
      <c r="M186" s="35"/>
      <c r="N186" s="35"/>
      <c r="O186" s="35"/>
      <c r="P186" s="19"/>
      <c r="Q186" s="19"/>
      <c r="R186" s="19"/>
      <c r="T186" s="35"/>
      <c r="U186" s="35"/>
      <c r="V186" s="35"/>
      <c r="W186" s="35"/>
      <c r="X186" s="35"/>
      <c r="Y186" s="35"/>
      <c r="Z186" s="35"/>
    </row>
    <row r="187" spans="1:26" ht="15">
      <c r="A187" s="33"/>
      <c r="B187" s="40"/>
      <c r="C187" s="20"/>
      <c r="D187" s="35"/>
      <c r="E187" s="35"/>
      <c r="F187" s="35"/>
      <c r="G187" s="35"/>
      <c r="H187" s="35"/>
      <c r="I187" s="21"/>
      <c r="J187" s="21"/>
      <c r="K187" s="21"/>
      <c r="L187" s="21"/>
      <c r="M187" s="35"/>
      <c r="N187" s="35"/>
      <c r="O187" s="35"/>
      <c r="P187" s="19"/>
      <c r="Q187" s="19"/>
      <c r="R187" s="19"/>
      <c r="T187" s="35"/>
      <c r="U187" s="35"/>
      <c r="V187" s="35"/>
      <c r="W187" s="35"/>
      <c r="X187" s="35"/>
      <c r="Y187" s="35"/>
      <c r="Z187" s="35"/>
    </row>
    <row r="188" spans="1:26" ht="15">
      <c r="A188" s="33"/>
      <c r="B188" s="40"/>
      <c r="C188" s="20"/>
      <c r="D188" s="35"/>
      <c r="E188" s="35"/>
      <c r="F188" s="35"/>
      <c r="G188" s="35"/>
      <c r="H188" s="35"/>
      <c r="I188" s="21"/>
      <c r="J188" s="21"/>
      <c r="K188" s="21"/>
      <c r="L188" s="21"/>
      <c r="M188" s="35"/>
      <c r="N188" s="35"/>
      <c r="O188" s="35"/>
      <c r="P188" s="19"/>
      <c r="Q188" s="19"/>
      <c r="R188" s="19"/>
      <c r="T188" s="35"/>
      <c r="U188" s="35"/>
      <c r="V188" s="35"/>
      <c r="W188" s="35"/>
      <c r="X188" s="35"/>
      <c r="Y188" s="35"/>
      <c r="Z188" s="35"/>
    </row>
    <row r="189" spans="1:26" ht="15">
      <c r="A189" s="33"/>
      <c r="B189" s="40"/>
      <c r="C189" s="20"/>
      <c r="D189" s="35"/>
      <c r="E189" s="35"/>
      <c r="F189" s="35"/>
      <c r="G189" s="35"/>
      <c r="H189" s="35"/>
      <c r="I189" s="21"/>
      <c r="J189" s="21"/>
      <c r="K189" s="21"/>
      <c r="L189" s="21"/>
      <c r="M189" s="35"/>
      <c r="N189" s="35"/>
      <c r="O189" s="35"/>
      <c r="P189" s="19"/>
      <c r="Q189" s="19"/>
      <c r="R189" s="19"/>
      <c r="T189" s="35"/>
      <c r="U189" s="35"/>
      <c r="V189" s="35"/>
      <c r="W189" s="35"/>
      <c r="X189" s="35"/>
      <c r="Y189" s="35"/>
      <c r="Z189" s="35"/>
    </row>
    <row r="190" spans="1:26" ht="15">
      <c r="A190" s="33"/>
      <c r="B190" s="40"/>
      <c r="C190" s="20"/>
      <c r="D190" s="35"/>
      <c r="E190" s="35"/>
      <c r="F190" s="35"/>
      <c r="G190" s="35"/>
      <c r="H190" s="35"/>
      <c r="I190" s="21"/>
      <c r="J190" s="21"/>
      <c r="K190" s="21"/>
      <c r="L190" s="21"/>
      <c r="M190" s="35"/>
      <c r="N190" s="35"/>
      <c r="O190" s="35"/>
      <c r="P190" s="19"/>
      <c r="Q190" s="19"/>
      <c r="R190" s="19"/>
      <c r="T190" s="35"/>
      <c r="U190" s="35"/>
      <c r="V190" s="35"/>
      <c r="W190" s="35"/>
      <c r="X190" s="35"/>
      <c r="Y190" s="35"/>
      <c r="Z190" s="35"/>
    </row>
    <row r="191" spans="1:26" ht="15">
      <c r="A191" s="33"/>
      <c r="B191" s="40"/>
      <c r="C191" s="20"/>
      <c r="D191" s="35"/>
      <c r="E191" s="35"/>
      <c r="F191" s="35"/>
      <c r="G191" s="35"/>
      <c r="H191" s="35"/>
      <c r="I191" s="21"/>
      <c r="J191" s="21"/>
      <c r="K191" s="21"/>
      <c r="L191" s="21"/>
      <c r="M191" s="35"/>
      <c r="N191" s="35"/>
      <c r="O191" s="35"/>
      <c r="P191" s="19"/>
      <c r="Q191" s="19"/>
      <c r="R191" s="19"/>
      <c r="T191" s="35"/>
      <c r="U191" s="35"/>
      <c r="V191" s="35"/>
      <c r="W191" s="35"/>
      <c r="X191" s="35"/>
      <c r="Y191" s="35"/>
      <c r="Z191" s="35"/>
    </row>
    <row r="192" spans="1:26" ht="15">
      <c r="A192" s="33"/>
      <c r="B192" s="40"/>
      <c r="C192" s="20"/>
      <c r="D192" s="35"/>
      <c r="E192" s="35"/>
      <c r="F192" s="35"/>
      <c r="G192" s="35"/>
      <c r="H192" s="35"/>
      <c r="I192" s="21"/>
      <c r="J192" s="21"/>
      <c r="K192" s="21"/>
      <c r="L192" s="21"/>
      <c r="M192" s="35"/>
      <c r="N192" s="35"/>
      <c r="O192" s="35"/>
      <c r="P192" s="19"/>
      <c r="Q192" s="19"/>
      <c r="R192" s="19"/>
      <c r="T192" s="35"/>
      <c r="U192" s="35"/>
      <c r="V192" s="35"/>
      <c r="W192" s="35"/>
      <c r="X192" s="35"/>
      <c r="Y192" s="35"/>
      <c r="Z192" s="35"/>
    </row>
    <row r="193" spans="1:26" ht="15">
      <c r="A193" s="33"/>
      <c r="B193" s="40"/>
      <c r="C193" s="20"/>
      <c r="D193" s="35"/>
      <c r="E193" s="35"/>
      <c r="F193" s="35"/>
      <c r="G193" s="35"/>
      <c r="H193" s="35"/>
      <c r="I193" s="21"/>
      <c r="J193" s="21"/>
      <c r="K193" s="21"/>
      <c r="L193" s="21"/>
      <c r="M193" s="35"/>
      <c r="N193" s="35"/>
      <c r="O193" s="35"/>
      <c r="P193" s="19"/>
      <c r="Q193" s="19"/>
      <c r="R193" s="19"/>
      <c r="T193" s="35"/>
      <c r="U193" s="35"/>
      <c r="V193" s="35"/>
      <c r="W193" s="35"/>
      <c r="X193" s="35"/>
      <c r="Y193" s="35"/>
      <c r="Z193" s="35"/>
    </row>
    <row r="194" spans="1:26" ht="15">
      <c r="A194" s="33"/>
      <c r="B194" s="40"/>
      <c r="C194" s="20"/>
      <c r="D194" s="35"/>
      <c r="E194" s="35"/>
      <c r="F194" s="35"/>
      <c r="G194" s="35"/>
      <c r="H194" s="35"/>
      <c r="I194" s="21"/>
      <c r="J194" s="21"/>
      <c r="K194" s="21"/>
      <c r="L194" s="21"/>
      <c r="M194" s="35"/>
      <c r="N194" s="35"/>
      <c r="O194" s="35"/>
      <c r="P194" s="19"/>
      <c r="Q194" s="19"/>
      <c r="R194" s="19"/>
      <c r="T194" s="35"/>
      <c r="U194" s="35"/>
      <c r="V194" s="35"/>
      <c r="W194" s="35"/>
      <c r="X194" s="35"/>
      <c r="Y194" s="35"/>
      <c r="Z194" s="35"/>
    </row>
    <row r="195" spans="1:26" ht="15">
      <c r="A195" s="33"/>
      <c r="B195" s="40"/>
      <c r="C195" s="20"/>
      <c r="D195" s="35"/>
      <c r="E195" s="35"/>
      <c r="F195" s="35"/>
      <c r="G195" s="35"/>
      <c r="H195" s="35"/>
      <c r="I195" s="21"/>
      <c r="J195" s="21"/>
      <c r="K195" s="21"/>
      <c r="L195" s="21"/>
      <c r="M195" s="35"/>
      <c r="N195" s="35"/>
      <c r="O195" s="35"/>
      <c r="P195" s="19"/>
      <c r="Q195" s="19"/>
      <c r="R195" s="19"/>
      <c r="T195" s="35"/>
      <c r="U195" s="35"/>
      <c r="V195" s="35"/>
      <c r="W195" s="35"/>
      <c r="X195" s="35"/>
      <c r="Y195" s="35"/>
      <c r="Z195" s="35"/>
    </row>
    <row r="196" spans="1:26" ht="15">
      <c r="A196" s="33"/>
      <c r="B196" s="40"/>
      <c r="C196" s="20"/>
      <c r="D196" s="35"/>
      <c r="E196" s="35"/>
      <c r="F196" s="35"/>
      <c r="G196" s="35"/>
      <c r="H196" s="35"/>
      <c r="I196" s="21"/>
      <c r="J196" s="21"/>
      <c r="K196" s="21"/>
      <c r="L196" s="21"/>
      <c r="M196" s="35"/>
      <c r="N196" s="35"/>
      <c r="O196" s="35"/>
      <c r="P196" s="19"/>
      <c r="Q196" s="19"/>
      <c r="R196" s="19"/>
      <c r="T196" s="35"/>
      <c r="U196" s="35"/>
      <c r="V196" s="35"/>
      <c r="W196" s="35"/>
      <c r="X196" s="35"/>
      <c r="Y196" s="35"/>
      <c r="Z196" s="35"/>
    </row>
    <row r="197" spans="1:26" ht="15">
      <c r="A197" s="33"/>
      <c r="B197" s="40"/>
      <c r="C197" s="20"/>
      <c r="D197" s="35"/>
      <c r="E197" s="35"/>
      <c r="F197" s="35"/>
      <c r="G197" s="35"/>
      <c r="H197" s="35"/>
      <c r="I197" s="21"/>
      <c r="J197" s="21"/>
      <c r="K197" s="21"/>
      <c r="L197" s="21"/>
      <c r="M197" s="35"/>
      <c r="N197" s="35"/>
      <c r="O197" s="35"/>
      <c r="P197" s="19"/>
      <c r="Q197" s="19"/>
      <c r="R197" s="19"/>
      <c r="T197" s="35"/>
      <c r="U197" s="35"/>
      <c r="V197" s="35"/>
      <c r="W197" s="35"/>
      <c r="X197" s="35"/>
      <c r="Y197" s="35"/>
      <c r="Z197" s="35"/>
    </row>
    <row r="198" spans="1:26" ht="15">
      <c r="A198" s="33"/>
      <c r="B198" s="40"/>
      <c r="C198" s="20"/>
      <c r="D198" s="35"/>
      <c r="E198" s="35"/>
      <c r="F198" s="35"/>
      <c r="G198" s="35"/>
      <c r="H198" s="35"/>
      <c r="I198" s="21"/>
      <c r="J198" s="21"/>
      <c r="K198" s="21"/>
      <c r="L198" s="21"/>
      <c r="M198" s="35"/>
      <c r="N198" s="35"/>
      <c r="O198" s="35"/>
      <c r="P198" s="19"/>
      <c r="Q198" s="19"/>
      <c r="R198" s="19"/>
      <c r="T198" s="35"/>
      <c r="U198" s="35"/>
      <c r="V198" s="35"/>
      <c r="W198" s="35"/>
      <c r="X198" s="35"/>
      <c r="Y198" s="35"/>
      <c r="Z198" s="35"/>
    </row>
    <row r="199" spans="1:26" ht="15">
      <c r="A199" s="33"/>
      <c r="B199" s="40"/>
      <c r="C199" s="20"/>
      <c r="D199" s="35"/>
      <c r="E199" s="35"/>
      <c r="F199" s="35"/>
      <c r="G199" s="35"/>
      <c r="H199" s="35"/>
      <c r="I199" s="21"/>
      <c r="J199" s="21"/>
      <c r="K199" s="21"/>
      <c r="L199" s="21"/>
      <c r="M199" s="35"/>
      <c r="N199" s="35"/>
      <c r="O199" s="35"/>
      <c r="P199" s="19"/>
      <c r="Q199" s="19"/>
      <c r="R199" s="19"/>
      <c r="T199" s="35"/>
      <c r="U199" s="35"/>
      <c r="V199" s="35"/>
      <c r="W199" s="35"/>
      <c r="X199" s="35"/>
      <c r="Y199" s="35"/>
      <c r="Z199" s="35"/>
    </row>
    <row r="200" spans="1:26" ht="15">
      <c r="A200" s="33"/>
      <c r="B200" s="40"/>
      <c r="C200" s="20"/>
      <c r="D200" s="35"/>
      <c r="E200" s="35"/>
      <c r="F200" s="35"/>
      <c r="G200" s="35"/>
      <c r="H200" s="35"/>
      <c r="I200" s="21"/>
      <c r="J200" s="21"/>
      <c r="K200" s="21"/>
      <c r="L200" s="21"/>
      <c r="M200" s="35"/>
      <c r="N200" s="35"/>
      <c r="O200" s="35"/>
      <c r="P200" s="19"/>
      <c r="Q200" s="19"/>
      <c r="R200" s="19"/>
      <c r="T200" s="35"/>
      <c r="U200" s="35"/>
      <c r="V200" s="35"/>
      <c r="W200" s="35"/>
      <c r="X200" s="35"/>
      <c r="Y200" s="35"/>
      <c r="Z200" s="35"/>
    </row>
    <row r="201" spans="1:26" ht="15">
      <c r="A201" s="33"/>
      <c r="B201" s="40"/>
      <c r="C201" s="20"/>
      <c r="D201" s="35"/>
      <c r="E201" s="35"/>
      <c r="F201" s="35"/>
      <c r="G201" s="35"/>
      <c r="H201" s="35"/>
      <c r="I201" s="21"/>
      <c r="J201" s="21"/>
      <c r="K201" s="21"/>
      <c r="L201" s="21"/>
      <c r="M201" s="35"/>
      <c r="N201" s="35"/>
      <c r="O201" s="35"/>
      <c r="P201" s="19"/>
      <c r="Q201" s="19"/>
      <c r="R201" s="19"/>
      <c r="T201" s="35"/>
      <c r="U201" s="35"/>
      <c r="V201" s="35"/>
      <c r="W201" s="35"/>
      <c r="X201" s="35"/>
      <c r="Y201" s="35"/>
      <c r="Z201" s="35"/>
    </row>
    <row r="202" spans="1:26" ht="15">
      <c r="A202" s="33"/>
      <c r="B202" s="40"/>
      <c r="C202" s="20"/>
      <c r="D202" s="35"/>
      <c r="E202" s="35"/>
      <c r="F202" s="35"/>
      <c r="G202" s="35"/>
      <c r="H202" s="35"/>
      <c r="I202" s="21"/>
      <c r="J202" s="21"/>
      <c r="K202" s="21"/>
      <c r="L202" s="21"/>
      <c r="M202" s="35"/>
      <c r="N202" s="35"/>
      <c r="O202" s="35"/>
      <c r="P202" s="19"/>
      <c r="Q202" s="19"/>
      <c r="R202" s="19"/>
      <c r="T202" s="35"/>
      <c r="U202" s="35"/>
      <c r="V202" s="35"/>
      <c r="W202" s="35"/>
      <c r="X202" s="35"/>
      <c r="Y202" s="35"/>
      <c r="Z202" s="35"/>
    </row>
    <row r="203" spans="1:26" ht="15">
      <c r="A203" s="33"/>
      <c r="B203" s="40"/>
      <c r="C203" s="20"/>
      <c r="D203" s="35"/>
      <c r="E203" s="35"/>
      <c r="F203" s="35"/>
      <c r="G203" s="35"/>
      <c r="H203" s="35"/>
      <c r="I203" s="21"/>
      <c r="J203" s="21"/>
      <c r="K203" s="21"/>
      <c r="L203" s="21"/>
      <c r="M203" s="35"/>
      <c r="N203" s="35"/>
      <c r="O203" s="35"/>
      <c r="P203" s="19"/>
      <c r="Q203" s="19"/>
      <c r="R203" s="19"/>
      <c r="T203" s="35"/>
      <c r="U203" s="35"/>
      <c r="V203" s="35"/>
      <c r="W203" s="35"/>
      <c r="X203" s="35"/>
      <c r="Y203" s="35"/>
      <c r="Z203" s="35"/>
    </row>
    <row r="204" spans="1:26" ht="15">
      <c r="A204" s="33"/>
      <c r="B204" s="40"/>
      <c r="C204" s="20"/>
      <c r="D204" s="35"/>
      <c r="E204" s="35"/>
      <c r="F204" s="35"/>
      <c r="G204" s="35"/>
      <c r="H204" s="35"/>
      <c r="I204" s="21"/>
      <c r="J204" s="21"/>
      <c r="K204" s="21"/>
      <c r="L204" s="21"/>
      <c r="M204" s="35"/>
      <c r="N204" s="35"/>
      <c r="O204" s="35"/>
      <c r="P204" s="19"/>
      <c r="Q204" s="19"/>
      <c r="R204" s="19"/>
      <c r="T204" s="35"/>
      <c r="U204" s="35"/>
      <c r="V204" s="35"/>
      <c r="W204" s="35"/>
      <c r="X204" s="35"/>
      <c r="Y204" s="35"/>
      <c r="Z204" s="35"/>
    </row>
    <row r="205" spans="1:26" ht="15">
      <c r="A205" s="33"/>
      <c r="B205" s="40"/>
      <c r="C205" s="20"/>
      <c r="D205" s="35"/>
      <c r="E205" s="35"/>
      <c r="F205" s="35"/>
      <c r="G205" s="35"/>
      <c r="H205" s="35"/>
      <c r="I205" s="21"/>
      <c r="J205" s="21"/>
      <c r="K205" s="21"/>
      <c r="L205" s="21"/>
      <c r="M205" s="35"/>
      <c r="N205" s="35"/>
      <c r="O205" s="35"/>
      <c r="P205" s="19"/>
      <c r="Q205" s="19"/>
      <c r="R205" s="19"/>
      <c r="T205" s="35"/>
      <c r="U205" s="35"/>
      <c r="V205" s="35"/>
      <c r="W205" s="35"/>
      <c r="X205" s="35"/>
      <c r="Y205" s="35"/>
      <c r="Z205" s="35"/>
    </row>
    <row r="206" spans="1:26" ht="15">
      <c r="A206" s="33"/>
      <c r="B206" s="40"/>
      <c r="C206" s="20"/>
      <c r="D206" s="35"/>
      <c r="E206" s="35"/>
      <c r="F206" s="35"/>
      <c r="G206" s="35"/>
      <c r="H206" s="35"/>
      <c r="I206" s="21"/>
      <c r="J206" s="21"/>
      <c r="K206" s="21"/>
      <c r="L206" s="21"/>
      <c r="M206" s="35"/>
      <c r="N206" s="35"/>
      <c r="O206" s="35"/>
      <c r="P206" s="19"/>
      <c r="Q206" s="19"/>
      <c r="R206" s="19"/>
      <c r="T206" s="35"/>
      <c r="U206" s="35"/>
      <c r="V206" s="35"/>
      <c r="W206" s="35"/>
      <c r="X206" s="35"/>
      <c r="Y206" s="35"/>
      <c r="Z206" s="35"/>
    </row>
    <row r="207" spans="1:26" ht="15">
      <c r="A207" s="33"/>
      <c r="B207" s="40"/>
      <c r="C207" s="20"/>
      <c r="D207" s="35"/>
      <c r="E207" s="35"/>
      <c r="F207" s="35"/>
      <c r="G207" s="35"/>
      <c r="H207" s="35"/>
      <c r="I207" s="21"/>
      <c r="J207" s="21"/>
      <c r="K207" s="21"/>
      <c r="L207" s="21"/>
      <c r="M207" s="35"/>
      <c r="N207" s="35"/>
      <c r="O207" s="35"/>
      <c r="P207" s="19"/>
      <c r="Q207" s="19"/>
      <c r="R207" s="19"/>
      <c r="T207" s="35"/>
      <c r="U207" s="35"/>
      <c r="V207" s="35"/>
      <c r="W207" s="35"/>
      <c r="X207" s="35"/>
      <c r="Y207" s="35"/>
      <c r="Z207" s="35"/>
    </row>
    <row r="208" spans="1:26" ht="15">
      <c r="A208" s="33"/>
      <c r="B208" s="40"/>
      <c r="C208" s="20"/>
      <c r="D208" s="35"/>
      <c r="E208" s="35"/>
      <c r="F208" s="35"/>
      <c r="G208" s="35"/>
      <c r="H208" s="35"/>
      <c r="I208" s="21"/>
      <c r="J208" s="21"/>
      <c r="K208" s="21"/>
      <c r="L208" s="21"/>
      <c r="M208" s="35"/>
      <c r="N208" s="35"/>
      <c r="O208" s="35"/>
      <c r="P208" s="19"/>
      <c r="Q208" s="19"/>
      <c r="R208" s="19"/>
      <c r="T208" s="35"/>
      <c r="U208" s="35"/>
      <c r="V208" s="35"/>
      <c r="W208" s="35"/>
      <c r="X208" s="35"/>
      <c r="Y208" s="35"/>
      <c r="Z208" s="35"/>
    </row>
    <row r="209" spans="1:26" ht="15">
      <c r="A209" s="33"/>
      <c r="B209" s="40"/>
      <c r="C209" s="20"/>
      <c r="D209" s="35"/>
      <c r="E209" s="35"/>
      <c r="F209" s="35"/>
      <c r="G209" s="35"/>
      <c r="H209" s="35"/>
      <c r="I209" s="21"/>
      <c r="J209" s="21"/>
      <c r="K209" s="21"/>
      <c r="L209" s="21"/>
      <c r="M209" s="35"/>
      <c r="N209" s="35"/>
      <c r="O209" s="35"/>
      <c r="P209" s="19"/>
      <c r="Q209" s="19"/>
      <c r="R209" s="19"/>
      <c r="T209" s="35"/>
      <c r="U209" s="35"/>
      <c r="V209" s="35"/>
      <c r="W209" s="35"/>
      <c r="X209" s="35"/>
      <c r="Y209" s="35"/>
      <c r="Z209" s="35"/>
    </row>
    <row r="210" spans="1:26" ht="15">
      <c r="A210" s="33"/>
      <c r="B210" s="40"/>
      <c r="C210" s="20"/>
      <c r="D210" s="35"/>
      <c r="E210" s="35"/>
      <c r="F210" s="35"/>
      <c r="G210" s="35"/>
      <c r="H210" s="35"/>
      <c r="I210" s="21"/>
      <c r="J210" s="21"/>
      <c r="K210" s="21"/>
      <c r="L210" s="21"/>
      <c r="M210" s="35"/>
      <c r="N210" s="35"/>
      <c r="O210" s="35"/>
      <c r="P210" s="19"/>
      <c r="Q210" s="19"/>
      <c r="R210" s="19"/>
      <c r="T210" s="35"/>
      <c r="U210" s="35"/>
      <c r="V210" s="35"/>
      <c r="W210" s="35"/>
      <c r="X210" s="35"/>
      <c r="Y210" s="35"/>
      <c r="Z210" s="35"/>
    </row>
    <row r="211" spans="1:26" ht="15">
      <c r="A211" s="33"/>
      <c r="B211" s="40"/>
      <c r="C211" s="20"/>
      <c r="D211" s="35"/>
      <c r="E211" s="35"/>
      <c r="F211" s="35"/>
      <c r="G211" s="35"/>
      <c r="H211" s="35"/>
      <c r="I211" s="21"/>
      <c r="J211" s="21"/>
      <c r="K211" s="21"/>
      <c r="L211" s="21"/>
      <c r="M211" s="35"/>
      <c r="N211" s="35"/>
      <c r="O211" s="35"/>
      <c r="P211" s="19"/>
      <c r="Q211" s="19"/>
      <c r="R211" s="19"/>
      <c r="T211" s="35"/>
      <c r="U211" s="35"/>
      <c r="V211" s="35"/>
      <c r="W211" s="35"/>
      <c r="X211" s="35"/>
      <c r="Y211" s="35"/>
      <c r="Z211" s="35"/>
    </row>
    <row r="212" spans="1:26" ht="15">
      <c r="A212" s="33"/>
      <c r="B212" s="40"/>
      <c r="C212" s="20"/>
      <c r="D212" s="35"/>
      <c r="E212" s="35"/>
      <c r="F212" s="35"/>
      <c r="G212" s="35"/>
      <c r="H212" s="35"/>
      <c r="I212" s="21"/>
      <c r="J212" s="21"/>
      <c r="K212" s="21"/>
      <c r="L212" s="21"/>
      <c r="M212" s="35"/>
      <c r="N212" s="35"/>
      <c r="O212" s="35"/>
      <c r="P212" s="19"/>
      <c r="Q212" s="19"/>
      <c r="R212" s="19"/>
      <c r="T212" s="35"/>
      <c r="U212" s="35"/>
      <c r="V212" s="35"/>
      <c r="W212" s="35"/>
      <c r="X212" s="35"/>
      <c r="Y212" s="35"/>
      <c r="Z212" s="35"/>
    </row>
    <row r="213" spans="1:26" ht="15">
      <c r="A213" s="33"/>
      <c r="B213" s="40"/>
      <c r="C213" s="20"/>
      <c r="D213" s="35"/>
      <c r="E213" s="35"/>
      <c r="F213" s="35"/>
      <c r="G213" s="35"/>
      <c r="H213" s="35"/>
      <c r="I213" s="21"/>
      <c r="J213" s="21"/>
      <c r="K213" s="21"/>
      <c r="L213" s="21"/>
      <c r="M213" s="35"/>
      <c r="N213" s="35"/>
      <c r="O213" s="35"/>
      <c r="P213" s="19"/>
      <c r="Q213" s="19"/>
      <c r="R213" s="19"/>
      <c r="T213" s="35"/>
      <c r="U213" s="35"/>
      <c r="V213" s="35"/>
      <c r="W213" s="35"/>
      <c r="X213" s="35"/>
      <c r="Y213" s="35"/>
      <c r="Z213" s="35"/>
    </row>
    <row r="214" spans="1:26" ht="15">
      <c r="A214" s="33"/>
      <c r="B214" s="40"/>
      <c r="C214" s="20"/>
      <c r="D214" s="35"/>
      <c r="E214" s="35"/>
      <c r="F214" s="35"/>
      <c r="G214" s="35"/>
      <c r="H214" s="35"/>
      <c r="I214" s="21"/>
      <c r="J214" s="21"/>
      <c r="K214" s="21"/>
      <c r="L214" s="21"/>
      <c r="M214" s="35"/>
      <c r="N214" s="35"/>
      <c r="O214" s="35"/>
      <c r="P214" s="19"/>
      <c r="Q214" s="19"/>
      <c r="R214" s="19"/>
      <c r="T214" s="35"/>
      <c r="U214" s="35"/>
      <c r="V214" s="35"/>
      <c r="W214" s="35"/>
      <c r="X214" s="35"/>
      <c r="Y214" s="35"/>
      <c r="Z214" s="35"/>
    </row>
    <row r="215" spans="1:26" ht="15">
      <c r="A215" s="33"/>
      <c r="B215" s="40"/>
      <c r="C215" s="20"/>
      <c r="D215" s="35"/>
      <c r="E215" s="35"/>
      <c r="F215" s="35"/>
      <c r="G215" s="35"/>
      <c r="H215" s="35"/>
      <c r="I215" s="21"/>
      <c r="J215" s="21"/>
      <c r="K215" s="21"/>
      <c r="L215" s="21"/>
      <c r="M215" s="35"/>
      <c r="N215" s="35"/>
      <c r="O215" s="35"/>
      <c r="P215" s="19"/>
      <c r="Q215" s="19"/>
      <c r="R215" s="19"/>
      <c r="T215" s="35"/>
      <c r="U215" s="35"/>
      <c r="V215" s="35"/>
      <c r="W215" s="35"/>
      <c r="X215" s="35"/>
      <c r="Y215" s="35"/>
      <c r="Z215" s="35"/>
    </row>
    <row r="216" spans="1:26" ht="15">
      <c r="A216" s="33"/>
      <c r="B216" s="40"/>
      <c r="C216" s="20"/>
      <c r="D216" s="35"/>
      <c r="E216" s="35"/>
      <c r="F216" s="35"/>
      <c r="G216" s="35"/>
      <c r="H216" s="35"/>
      <c r="I216" s="21"/>
      <c r="J216" s="21"/>
      <c r="K216" s="21"/>
      <c r="L216" s="21"/>
      <c r="M216" s="35"/>
      <c r="N216" s="35"/>
      <c r="O216" s="35"/>
      <c r="P216" s="19"/>
      <c r="Q216" s="19"/>
      <c r="R216" s="19"/>
      <c r="T216" s="35"/>
      <c r="U216" s="35"/>
      <c r="V216" s="35"/>
      <c r="W216" s="35"/>
      <c r="X216" s="35"/>
      <c r="Y216" s="35"/>
      <c r="Z216" s="35"/>
    </row>
    <row r="217" spans="1:26" ht="15">
      <c r="A217" s="33"/>
      <c r="B217" s="40"/>
      <c r="C217" s="20"/>
      <c r="D217" s="35"/>
      <c r="E217" s="35"/>
      <c r="F217" s="35"/>
      <c r="G217" s="35"/>
      <c r="H217" s="35"/>
      <c r="I217" s="21"/>
      <c r="J217" s="21"/>
      <c r="K217" s="21"/>
      <c r="L217" s="21"/>
      <c r="M217" s="35"/>
      <c r="N217" s="35"/>
      <c r="O217" s="35"/>
      <c r="P217" s="19"/>
      <c r="Q217" s="19"/>
      <c r="R217" s="19"/>
      <c r="T217" s="35"/>
      <c r="U217" s="35"/>
      <c r="V217" s="35"/>
      <c r="W217" s="35"/>
      <c r="X217" s="35"/>
      <c r="Y217" s="35"/>
      <c r="Z217" s="35"/>
    </row>
    <row r="218" spans="1:26" ht="15">
      <c r="A218" s="33"/>
      <c r="B218" s="40"/>
      <c r="C218" s="20"/>
      <c r="D218" s="35"/>
      <c r="E218" s="35"/>
      <c r="F218" s="35"/>
      <c r="G218" s="35"/>
      <c r="H218" s="35"/>
      <c r="I218" s="21"/>
      <c r="J218" s="21"/>
      <c r="K218" s="21"/>
      <c r="L218" s="21"/>
      <c r="M218" s="35"/>
      <c r="N218" s="35"/>
      <c r="O218" s="35"/>
      <c r="P218" s="19"/>
      <c r="Q218" s="19"/>
      <c r="R218" s="19"/>
      <c r="T218" s="35"/>
      <c r="U218" s="35"/>
      <c r="V218" s="35"/>
      <c r="W218" s="35"/>
      <c r="X218" s="35"/>
      <c r="Y218" s="35"/>
      <c r="Z218" s="35"/>
    </row>
    <row r="219" spans="1:26" ht="15">
      <c r="A219" s="33"/>
      <c r="B219" s="40"/>
      <c r="C219" s="20"/>
      <c r="D219" s="35"/>
      <c r="E219" s="35"/>
      <c r="F219" s="35"/>
      <c r="G219" s="35"/>
      <c r="H219" s="35"/>
      <c r="I219" s="21"/>
      <c r="J219" s="21"/>
      <c r="K219" s="21"/>
      <c r="L219" s="21"/>
      <c r="M219" s="35"/>
      <c r="N219" s="35"/>
      <c r="O219" s="35"/>
      <c r="P219" s="19"/>
      <c r="Q219" s="19"/>
      <c r="R219" s="19"/>
      <c r="T219" s="35"/>
      <c r="U219" s="35"/>
      <c r="V219" s="35"/>
      <c r="W219" s="35"/>
      <c r="X219" s="35"/>
      <c r="Y219" s="35"/>
      <c r="Z219" s="35"/>
    </row>
    <row r="220" spans="1:26" ht="15">
      <c r="A220" s="33"/>
      <c r="B220" s="40"/>
      <c r="C220" s="20"/>
      <c r="D220" s="35"/>
      <c r="E220" s="35"/>
      <c r="F220" s="35"/>
      <c r="G220" s="35"/>
      <c r="H220" s="35"/>
      <c r="I220" s="21"/>
      <c r="J220" s="21"/>
      <c r="K220" s="21"/>
      <c r="L220" s="21"/>
      <c r="M220" s="35"/>
      <c r="N220" s="35"/>
      <c r="O220" s="35"/>
      <c r="P220" s="19"/>
      <c r="Q220" s="19"/>
      <c r="R220" s="19"/>
      <c r="T220" s="35"/>
      <c r="U220" s="35"/>
      <c r="V220" s="35"/>
      <c r="W220" s="35"/>
      <c r="X220" s="35"/>
      <c r="Y220" s="35"/>
      <c r="Z220" s="35"/>
    </row>
    <row r="221" spans="1:26" ht="15">
      <c r="A221" s="33"/>
      <c r="B221" s="40"/>
      <c r="C221" s="20"/>
      <c r="D221" s="35"/>
      <c r="E221" s="35"/>
      <c r="F221" s="35"/>
      <c r="G221" s="35"/>
      <c r="H221" s="35"/>
      <c r="I221" s="21"/>
      <c r="J221" s="21"/>
      <c r="K221" s="21"/>
      <c r="L221" s="21"/>
      <c r="M221" s="35"/>
      <c r="N221" s="35"/>
      <c r="O221" s="35"/>
      <c r="P221" s="19"/>
      <c r="Q221" s="19"/>
      <c r="R221" s="19"/>
      <c r="T221" s="35"/>
      <c r="U221" s="35"/>
      <c r="V221" s="35"/>
      <c r="W221" s="35"/>
      <c r="X221" s="35"/>
      <c r="Y221" s="35"/>
      <c r="Z221" s="35"/>
    </row>
    <row r="222" spans="1:26" ht="15">
      <c r="A222" s="33"/>
      <c r="B222" s="40"/>
      <c r="C222" s="20"/>
      <c r="D222" s="35"/>
      <c r="E222" s="35"/>
      <c r="F222" s="35"/>
      <c r="G222" s="35"/>
      <c r="H222" s="35"/>
      <c r="I222" s="21"/>
      <c r="J222" s="21"/>
      <c r="K222" s="21"/>
      <c r="L222" s="21"/>
      <c r="M222" s="35"/>
      <c r="N222" s="35"/>
      <c r="O222" s="35"/>
      <c r="P222" s="19"/>
      <c r="Q222" s="19"/>
      <c r="R222" s="19"/>
      <c r="T222" s="35"/>
      <c r="U222" s="35"/>
      <c r="V222" s="35"/>
      <c r="W222" s="35"/>
      <c r="X222" s="35"/>
      <c r="Y222" s="35"/>
      <c r="Z222" s="35"/>
    </row>
    <row r="223" spans="1:26" ht="15">
      <c r="A223" s="33"/>
      <c r="B223" s="40"/>
      <c r="C223" s="20"/>
      <c r="D223" s="35"/>
      <c r="E223" s="35"/>
      <c r="F223" s="35"/>
      <c r="G223" s="35"/>
      <c r="H223" s="35"/>
      <c r="I223" s="21"/>
      <c r="J223" s="21"/>
      <c r="K223" s="21"/>
      <c r="L223" s="21"/>
      <c r="M223" s="35"/>
      <c r="N223" s="35"/>
      <c r="O223" s="35"/>
      <c r="P223" s="19"/>
      <c r="Q223" s="19"/>
      <c r="R223" s="19"/>
      <c r="T223" s="35"/>
      <c r="U223" s="35"/>
      <c r="V223" s="35"/>
      <c r="W223" s="35"/>
      <c r="X223" s="35"/>
      <c r="Y223" s="35"/>
      <c r="Z223" s="35"/>
    </row>
    <row r="224" spans="1:26" ht="15">
      <c r="A224" s="33"/>
      <c r="B224" s="40"/>
      <c r="C224" s="20"/>
      <c r="D224" s="35"/>
      <c r="E224" s="35"/>
      <c r="F224" s="35"/>
      <c r="G224" s="35"/>
      <c r="H224" s="35"/>
      <c r="I224" s="21"/>
      <c r="J224" s="21"/>
      <c r="K224" s="21"/>
      <c r="L224" s="21"/>
      <c r="M224" s="35"/>
      <c r="N224" s="35"/>
      <c r="O224" s="35"/>
      <c r="P224" s="19"/>
      <c r="Q224" s="19"/>
      <c r="R224" s="19"/>
      <c r="T224" s="35"/>
      <c r="U224" s="35"/>
      <c r="V224" s="35"/>
      <c r="W224" s="35"/>
      <c r="X224" s="35"/>
      <c r="Y224" s="35"/>
      <c r="Z224" s="35"/>
    </row>
    <row r="225" spans="1:26" ht="15">
      <c r="A225" s="33"/>
      <c r="B225" s="40"/>
      <c r="C225" s="20"/>
      <c r="D225" s="35"/>
      <c r="E225" s="35"/>
      <c r="F225" s="35"/>
      <c r="G225" s="35"/>
      <c r="H225" s="35"/>
      <c r="I225" s="21"/>
      <c r="J225" s="21"/>
      <c r="K225" s="21"/>
      <c r="L225" s="21"/>
      <c r="M225" s="35"/>
      <c r="N225" s="35"/>
      <c r="O225" s="35"/>
      <c r="P225" s="19"/>
      <c r="Q225" s="19"/>
      <c r="R225" s="19"/>
      <c r="T225" s="35"/>
      <c r="U225" s="35"/>
      <c r="V225" s="35"/>
      <c r="W225" s="35"/>
      <c r="X225" s="35"/>
      <c r="Y225" s="35"/>
      <c r="Z225" s="35"/>
    </row>
    <row r="226" spans="1:26" ht="15">
      <c r="A226" s="33"/>
      <c r="B226" s="40"/>
      <c r="C226" s="20"/>
      <c r="D226" s="35"/>
      <c r="E226" s="35"/>
      <c r="F226" s="35"/>
      <c r="G226" s="35"/>
      <c r="H226" s="35"/>
      <c r="I226" s="21"/>
      <c r="J226" s="21"/>
      <c r="K226" s="21"/>
      <c r="L226" s="21"/>
      <c r="M226" s="35"/>
      <c r="N226" s="35"/>
      <c r="O226" s="35"/>
      <c r="P226" s="19"/>
      <c r="Q226" s="19"/>
      <c r="R226" s="19"/>
      <c r="T226" s="35"/>
      <c r="U226" s="35"/>
      <c r="V226" s="35"/>
      <c r="W226" s="35"/>
      <c r="X226" s="35"/>
      <c r="Y226" s="35"/>
      <c r="Z226" s="35"/>
    </row>
    <row r="227" spans="1:26" ht="15">
      <c r="A227" s="33"/>
      <c r="B227" s="40"/>
      <c r="C227" s="20"/>
      <c r="D227" s="35"/>
      <c r="E227" s="35"/>
      <c r="F227" s="35"/>
      <c r="G227" s="35"/>
      <c r="H227" s="35"/>
      <c r="I227" s="21"/>
      <c r="J227" s="21"/>
      <c r="K227" s="21"/>
      <c r="L227" s="21"/>
      <c r="M227" s="35"/>
      <c r="N227" s="35"/>
      <c r="O227" s="35"/>
      <c r="P227" s="19"/>
      <c r="Q227" s="19"/>
      <c r="R227" s="19"/>
      <c r="T227" s="35"/>
      <c r="U227" s="35"/>
      <c r="V227" s="35"/>
      <c r="W227" s="35"/>
      <c r="X227" s="35"/>
      <c r="Y227" s="35"/>
      <c r="Z227" s="35"/>
    </row>
    <row r="228" spans="1:26" ht="15">
      <c r="A228" s="33"/>
      <c r="B228" s="40"/>
      <c r="C228" s="20"/>
      <c r="D228" s="35"/>
      <c r="E228" s="35"/>
      <c r="F228" s="35"/>
      <c r="G228" s="35"/>
      <c r="H228" s="35"/>
      <c r="I228" s="21"/>
      <c r="J228" s="21"/>
      <c r="K228" s="21"/>
      <c r="L228" s="21"/>
      <c r="M228" s="35"/>
      <c r="N228" s="35"/>
      <c r="O228" s="35"/>
      <c r="P228" s="19"/>
      <c r="Q228" s="19"/>
      <c r="R228" s="19"/>
      <c r="T228" s="35"/>
      <c r="U228" s="35"/>
      <c r="V228" s="35"/>
      <c r="W228" s="35"/>
      <c r="X228" s="35"/>
      <c r="Y228" s="35"/>
      <c r="Z228" s="35"/>
    </row>
    <row r="229" spans="1:26" ht="15">
      <c r="A229" s="33"/>
      <c r="B229" s="40"/>
      <c r="C229" s="20"/>
      <c r="D229" s="35"/>
      <c r="E229" s="35"/>
      <c r="F229" s="35"/>
      <c r="G229" s="35"/>
      <c r="H229" s="35"/>
      <c r="I229" s="21"/>
      <c r="J229" s="21"/>
      <c r="K229" s="21"/>
      <c r="L229" s="21"/>
      <c r="M229" s="35"/>
      <c r="N229" s="35"/>
      <c r="O229" s="35"/>
      <c r="P229" s="19"/>
      <c r="Q229" s="19"/>
      <c r="R229" s="19"/>
      <c r="T229" s="35"/>
      <c r="U229" s="35"/>
      <c r="V229" s="35"/>
      <c r="W229" s="35"/>
      <c r="X229" s="35"/>
      <c r="Y229" s="35"/>
      <c r="Z229" s="35"/>
    </row>
    <row r="230" spans="1:26" ht="15">
      <c r="A230" s="33"/>
      <c r="B230" s="40"/>
      <c r="C230" s="20"/>
      <c r="D230" s="35"/>
      <c r="E230" s="35"/>
      <c r="F230" s="35"/>
      <c r="G230" s="35"/>
      <c r="H230" s="35"/>
      <c r="I230" s="21"/>
      <c r="J230" s="21"/>
      <c r="K230" s="21"/>
      <c r="L230" s="21"/>
      <c r="M230" s="35"/>
      <c r="N230" s="35"/>
      <c r="O230" s="35"/>
      <c r="P230" s="19"/>
      <c r="Q230" s="19"/>
      <c r="R230" s="19"/>
      <c r="T230" s="35"/>
      <c r="U230" s="35"/>
      <c r="V230" s="35"/>
      <c r="W230" s="35"/>
      <c r="X230" s="35"/>
      <c r="Y230" s="35"/>
      <c r="Z230" s="35"/>
    </row>
    <row r="231" spans="1:26" ht="15">
      <c r="A231" s="33"/>
      <c r="B231" s="40"/>
      <c r="C231" s="20"/>
      <c r="D231" s="35"/>
      <c r="E231" s="35"/>
      <c r="F231" s="35"/>
      <c r="G231" s="35"/>
      <c r="H231" s="35"/>
      <c r="I231" s="21"/>
      <c r="J231" s="21"/>
      <c r="K231" s="21"/>
      <c r="L231" s="21"/>
      <c r="M231" s="35"/>
      <c r="N231" s="35"/>
      <c r="O231" s="35"/>
      <c r="P231" s="19"/>
      <c r="Q231" s="19"/>
      <c r="R231" s="19"/>
      <c r="T231" s="35"/>
      <c r="U231" s="35"/>
      <c r="V231" s="35"/>
      <c r="W231" s="35"/>
      <c r="X231" s="35"/>
      <c r="Y231" s="35"/>
      <c r="Z231" s="35"/>
    </row>
    <row r="232" spans="1:26" ht="15">
      <c r="A232" s="33"/>
      <c r="B232" s="40"/>
      <c r="C232" s="20"/>
      <c r="D232" s="35"/>
      <c r="E232" s="35"/>
      <c r="F232" s="35"/>
      <c r="G232" s="35"/>
      <c r="H232" s="35"/>
      <c r="I232" s="21"/>
      <c r="J232" s="21"/>
      <c r="K232" s="21"/>
      <c r="L232" s="21"/>
      <c r="M232" s="35"/>
      <c r="N232" s="35"/>
      <c r="O232" s="35"/>
      <c r="P232" s="19"/>
      <c r="Q232" s="19"/>
      <c r="R232" s="19"/>
      <c r="T232" s="35"/>
      <c r="U232" s="35"/>
      <c r="V232" s="35"/>
      <c r="W232" s="35"/>
      <c r="X232" s="35"/>
      <c r="Y232" s="35"/>
      <c r="Z232" s="35"/>
    </row>
    <row r="233" spans="1:26" ht="15">
      <c r="A233" s="33"/>
      <c r="B233" s="40"/>
      <c r="C233" s="20"/>
      <c r="D233" s="35"/>
      <c r="E233" s="35"/>
      <c r="F233" s="35"/>
      <c r="G233" s="35"/>
      <c r="H233" s="35"/>
      <c r="I233" s="21"/>
      <c r="J233" s="21"/>
      <c r="K233" s="21"/>
      <c r="L233" s="21"/>
      <c r="M233" s="35"/>
      <c r="N233" s="35"/>
      <c r="O233" s="35"/>
      <c r="P233" s="19"/>
      <c r="Q233" s="19"/>
      <c r="R233" s="19"/>
      <c r="T233" s="35"/>
      <c r="U233" s="35"/>
      <c r="V233" s="35"/>
      <c r="W233" s="35"/>
      <c r="X233" s="35"/>
      <c r="Y233" s="35"/>
      <c r="Z233" s="35"/>
    </row>
    <row r="234" spans="1:26" ht="15">
      <c r="A234" s="33"/>
      <c r="B234" s="40"/>
      <c r="C234" s="20"/>
      <c r="D234" s="35"/>
      <c r="E234" s="35"/>
      <c r="F234" s="35"/>
      <c r="G234" s="35"/>
      <c r="H234" s="35"/>
      <c r="I234" s="21"/>
      <c r="J234" s="21"/>
      <c r="K234" s="21"/>
      <c r="L234" s="21"/>
      <c r="M234" s="35"/>
      <c r="N234" s="35"/>
      <c r="O234" s="35"/>
      <c r="P234" s="19"/>
      <c r="Q234" s="19"/>
      <c r="R234" s="19"/>
      <c r="T234" s="35"/>
      <c r="U234" s="35"/>
      <c r="V234" s="35"/>
      <c r="W234" s="35"/>
      <c r="X234" s="35"/>
      <c r="Y234" s="35"/>
      <c r="Z234" s="35"/>
    </row>
    <row r="235" spans="1:26" ht="15">
      <c r="A235" s="33"/>
      <c r="B235" s="40"/>
      <c r="C235" s="20"/>
      <c r="D235" s="35"/>
      <c r="E235" s="35"/>
      <c r="F235" s="35"/>
      <c r="G235" s="35"/>
      <c r="H235" s="35"/>
      <c r="I235" s="21"/>
      <c r="J235" s="21"/>
      <c r="K235" s="21"/>
      <c r="L235" s="21"/>
      <c r="M235" s="35"/>
      <c r="N235" s="35"/>
      <c r="O235" s="35"/>
      <c r="P235" s="19"/>
      <c r="Q235" s="19"/>
      <c r="R235" s="19"/>
      <c r="T235" s="35"/>
      <c r="U235" s="35"/>
      <c r="V235" s="35"/>
      <c r="W235" s="35"/>
      <c r="X235" s="35"/>
      <c r="Y235" s="35"/>
      <c r="Z235" s="35"/>
    </row>
    <row r="236" spans="1:26" ht="15">
      <c r="A236" s="33"/>
      <c r="B236" s="40"/>
      <c r="C236" s="20"/>
      <c r="D236" s="35"/>
      <c r="E236" s="35"/>
      <c r="F236" s="35"/>
      <c r="G236" s="35"/>
      <c r="H236" s="35"/>
      <c r="I236" s="21"/>
      <c r="J236" s="21"/>
      <c r="K236" s="21"/>
      <c r="L236" s="21"/>
      <c r="M236" s="35"/>
      <c r="N236" s="35"/>
      <c r="O236" s="35"/>
      <c r="P236" s="19"/>
      <c r="Q236" s="19"/>
      <c r="R236" s="19"/>
      <c r="T236" s="35"/>
      <c r="U236" s="35"/>
      <c r="V236" s="35"/>
      <c r="W236" s="35"/>
      <c r="X236" s="35"/>
      <c r="Y236" s="35"/>
      <c r="Z236" s="35"/>
    </row>
    <row r="237" spans="1:26" ht="15">
      <c r="A237" s="33"/>
      <c r="B237" s="40"/>
      <c r="C237" s="20"/>
      <c r="D237" s="35"/>
      <c r="E237" s="35"/>
      <c r="F237" s="35"/>
      <c r="G237" s="35"/>
      <c r="H237" s="35"/>
      <c r="I237" s="21"/>
      <c r="J237" s="21"/>
      <c r="K237" s="21"/>
      <c r="L237" s="21"/>
      <c r="M237" s="35"/>
      <c r="N237" s="35"/>
      <c r="O237" s="35"/>
      <c r="P237" s="19"/>
      <c r="Q237" s="19"/>
      <c r="R237" s="19"/>
      <c r="T237" s="35"/>
      <c r="U237" s="35"/>
      <c r="V237" s="35"/>
      <c r="W237" s="35"/>
      <c r="X237" s="35"/>
      <c r="Y237" s="35"/>
      <c r="Z237" s="35"/>
    </row>
    <row r="238" spans="1:26" ht="15">
      <c r="A238" s="33"/>
      <c r="B238" s="40"/>
      <c r="C238" s="20"/>
      <c r="D238" s="35"/>
      <c r="E238" s="35"/>
      <c r="F238" s="35"/>
      <c r="G238" s="35"/>
      <c r="H238" s="35"/>
      <c r="I238" s="21"/>
      <c r="J238" s="21"/>
      <c r="K238" s="21"/>
      <c r="L238" s="21"/>
      <c r="M238" s="35"/>
      <c r="N238" s="35"/>
      <c r="O238" s="35"/>
      <c r="P238" s="19"/>
      <c r="Q238" s="19"/>
      <c r="R238" s="19"/>
      <c r="T238" s="35"/>
      <c r="U238" s="35"/>
      <c r="V238" s="35"/>
      <c r="W238" s="35"/>
      <c r="X238" s="35"/>
      <c r="Y238" s="35"/>
      <c r="Z238" s="35"/>
    </row>
    <row r="239" spans="1:26" ht="15">
      <c r="A239" s="33"/>
      <c r="B239" s="40"/>
      <c r="C239" s="20"/>
      <c r="D239" s="35"/>
      <c r="E239" s="35"/>
      <c r="F239" s="35"/>
      <c r="G239" s="35"/>
      <c r="H239" s="35"/>
      <c r="I239" s="21"/>
      <c r="J239" s="21"/>
      <c r="K239" s="21"/>
      <c r="L239" s="21"/>
      <c r="M239" s="35"/>
      <c r="N239" s="35"/>
      <c r="O239" s="35"/>
      <c r="P239" s="19"/>
      <c r="Q239" s="19"/>
      <c r="R239" s="19"/>
      <c r="T239" s="35"/>
      <c r="U239" s="35"/>
      <c r="V239" s="35"/>
      <c r="W239" s="35"/>
      <c r="X239" s="35"/>
      <c r="Y239" s="35"/>
      <c r="Z239" s="35"/>
    </row>
    <row r="240" spans="1:26" ht="15">
      <c r="A240" s="33"/>
      <c r="B240" s="40"/>
      <c r="C240" s="20"/>
      <c r="D240" s="35"/>
      <c r="E240" s="35"/>
      <c r="F240" s="35"/>
      <c r="G240" s="35"/>
      <c r="H240" s="35"/>
      <c r="I240" s="21"/>
      <c r="J240" s="21"/>
      <c r="K240" s="21"/>
      <c r="L240" s="21"/>
      <c r="M240" s="35"/>
      <c r="N240" s="35"/>
      <c r="O240" s="35"/>
      <c r="P240" s="19"/>
      <c r="Q240" s="19"/>
      <c r="R240" s="19"/>
      <c r="T240" s="35"/>
      <c r="U240" s="35"/>
      <c r="V240" s="35"/>
      <c r="W240" s="35"/>
      <c r="X240" s="35"/>
      <c r="Y240" s="35"/>
      <c r="Z240" s="35"/>
    </row>
    <row r="241" spans="1:26" ht="15">
      <c r="A241" s="33"/>
      <c r="B241" s="40"/>
      <c r="C241" s="20"/>
      <c r="D241" s="35"/>
      <c r="E241" s="35"/>
      <c r="F241" s="35"/>
      <c r="G241" s="35"/>
      <c r="H241" s="35"/>
      <c r="I241" s="21"/>
      <c r="J241" s="21"/>
      <c r="K241" s="21"/>
      <c r="L241" s="21"/>
      <c r="M241" s="35"/>
      <c r="N241" s="35"/>
      <c r="O241" s="35"/>
      <c r="P241" s="19"/>
      <c r="Q241" s="19"/>
      <c r="R241" s="19"/>
      <c r="T241" s="35"/>
      <c r="U241" s="35"/>
      <c r="V241" s="35"/>
      <c r="W241" s="35"/>
      <c r="X241" s="35"/>
      <c r="Y241" s="35"/>
      <c r="Z241" s="35"/>
    </row>
    <row r="242" spans="1:26" ht="15">
      <c r="A242" s="33"/>
      <c r="B242" s="40"/>
      <c r="C242" s="20"/>
      <c r="D242" s="35"/>
      <c r="E242" s="35"/>
      <c r="F242" s="35"/>
      <c r="G242" s="35"/>
      <c r="H242" s="35"/>
      <c r="I242" s="21"/>
      <c r="J242" s="21"/>
      <c r="K242" s="21"/>
      <c r="L242" s="21"/>
      <c r="M242" s="35"/>
      <c r="N242" s="35"/>
      <c r="O242" s="35"/>
      <c r="P242" s="19"/>
      <c r="Q242" s="19"/>
      <c r="R242" s="19"/>
      <c r="T242" s="35"/>
      <c r="U242" s="35"/>
      <c r="V242" s="35"/>
      <c r="W242" s="35"/>
      <c r="X242" s="35"/>
      <c r="Y242" s="35"/>
      <c r="Z242" s="35"/>
    </row>
    <row r="243" spans="1:26" ht="15">
      <c r="A243" s="33"/>
      <c r="B243" s="40"/>
      <c r="C243" s="20"/>
      <c r="D243" s="35"/>
      <c r="E243" s="35"/>
      <c r="F243" s="35"/>
      <c r="G243" s="35"/>
      <c r="H243" s="35"/>
      <c r="I243" s="21"/>
      <c r="J243" s="21"/>
      <c r="K243" s="21"/>
      <c r="L243" s="21"/>
      <c r="M243" s="35"/>
      <c r="N243" s="35"/>
      <c r="O243" s="35"/>
      <c r="P243" s="19"/>
      <c r="Q243" s="19"/>
      <c r="R243" s="19"/>
      <c r="T243" s="35"/>
      <c r="U243" s="35"/>
      <c r="V243" s="35"/>
      <c r="W243" s="35"/>
      <c r="X243" s="35"/>
      <c r="Y243" s="35"/>
      <c r="Z243" s="35"/>
    </row>
    <row r="244" spans="1:26" ht="15">
      <c r="A244" s="33"/>
      <c r="B244" s="40"/>
      <c r="C244" s="20"/>
      <c r="D244" s="35"/>
      <c r="E244" s="35"/>
      <c r="F244" s="35"/>
      <c r="G244" s="35"/>
      <c r="H244" s="35"/>
      <c r="I244" s="21"/>
      <c r="J244" s="21"/>
      <c r="K244" s="21"/>
      <c r="L244" s="21"/>
      <c r="M244" s="35"/>
      <c r="N244" s="35"/>
      <c r="O244" s="35"/>
      <c r="P244" s="19"/>
      <c r="Q244" s="19"/>
      <c r="R244" s="19"/>
      <c r="T244" s="35"/>
      <c r="U244" s="35"/>
      <c r="V244" s="35"/>
      <c r="W244" s="35"/>
      <c r="X244" s="35"/>
      <c r="Y244" s="35"/>
      <c r="Z244" s="35"/>
    </row>
    <row r="245" spans="1:26" ht="15">
      <c r="A245" s="33"/>
      <c r="B245" s="40"/>
      <c r="C245" s="20"/>
      <c r="D245" s="35"/>
      <c r="E245" s="35"/>
      <c r="F245" s="35"/>
      <c r="G245" s="35"/>
      <c r="H245" s="35"/>
      <c r="I245" s="21"/>
      <c r="J245" s="21"/>
      <c r="K245" s="21"/>
      <c r="L245" s="21"/>
      <c r="M245" s="35"/>
      <c r="N245" s="35"/>
      <c r="O245" s="35"/>
      <c r="P245" s="19"/>
      <c r="Q245" s="19"/>
      <c r="R245" s="19"/>
      <c r="T245" s="35"/>
      <c r="U245" s="35"/>
      <c r="V245" s="35"/>
      <c r="W245" s="35"/>
      <c r="X245" s="35"/>
      <c r="Y245" s="35"/>
      <c r="Z245" s="35"/>
    </row>
    <row r="246" spans="1:26" ht="15">
      <c r="A246" s="33"/>
      <c r="B246" s="40"/>
      <c r="C246" s="20"/>
      <c r="D246" s="35"/>
      <c r="E246" s="35"/>
      <c r="F246" s="35"/>
      <c r="G246" s="35"/>
      <c r="H246" s="35"/>
      <c r="I246" s="21"/>
      <c r="J246" s="21"/>
      <c r="K246" s="21"/>
      <c r="L246" s="21"/>
      <c r="M246" s="35"/>
      <c r="N246" s="35"/>
      <c r="O246" s="35"/>
      <c r="P246" s="19"/>
      <c r="Q246" s="19"/>
      <c r="R246" s="19"/>
      <c r="T246" s="35"/>
      <c r="U246" s="35"/>
      <c r="V246" s="35"/>
      <c r="W246" s="35"/>
      <c r="X246" s="35"/>
      <c r="Y246" s="35"/>
      <c r="Z246" s="35"/>
    </row>
    <row r="247" spans="1:26" ht="15">
      <c r="A247" s="33"/>
      <c r="B247" s="40"/>
      <c r="C247" s="20"/>
      <c r="D247" s="35"/>
      <c r="E247" s="35"/>
      <c r="F247" s="35"/>
      <c r="G247" s="35"/>
      <c r="H247" s="35"/>
      <c r="I247" s="21"/>
      <c r="J247" s="21"/>
      <c r="K247" s="21"/>
      <c r="L247" s="21"/>
      <c r="M247" s="35"/>
      <c r="N247" s="35"/>
      <c r="O247" s="35"/>
      <c r="P247" s="19"/>
      <c r="Q247" s="19"/>
      <c r="R247" s="19"/>
      <c r="T247" s="35"/>
      <c r="U247" s="35"/>
      <c r="V247" s="35"/>
      <c r="W247" s="35"/>
      <c r="X247" s="35"/>
      <c r="Y247" s="35"/>
      <c r="Z247" s="35"/>
    </row>
    <row r="248" spans="1:26" ht="15">
      <c r="A248" s="33"/>
      <c r="B248" s="40"/>
      <c r="C248" s="20"/>
      <c r="D248" s="35"/>
      <c r="E248" s="35"/>
      <c r="F248" s="35"/>
      <c r="G248" s="35"/>
      <c r="H248" s="35"/>
      <c r="I248" s="21"/>
      <c r="J248" s="21"/>
      <c r="K248" s="21"/>
      <c r="L248" s="21"/>
      <c r="M248" s="35"/>
      <c r="N248" s="35"/>
      <c r="O248" s="35"/>
      <c r="P248" s="19"/>
      <c r="Q248" s="19"/>
      <c r="R248" s="19"/>
      <c r="T248" s="35"/>
      <c r="U248" s="35"/>
      <c r="V248" s="35"/>
      <c r="W248" s="35"/>
      <c r="X248" s="35"/>
      <c r="Y248" s="35"/>
      <c r="Z248" s="35"/>
    </row>
    <row r="249" spans="1:26" ht="15">
      <c r="A249" s="33"/>
      <c r="B249" s="40"/>
      <c r="C249" s="20"/>
      <c r="D249" s="35"/>
      <c r="E249" s="35"/>
      <c r="F249" s="35"/>
      <c r="G249" s="35"/>
      <c r="H249" s="35"/>
      <c r="I249" s="21"/>
      <c r="J249" s="21"/>
      <c r="K249" s="21"/>
      <c r="L249" s="21"/>
      <c r="M249" s="35"/>
      <c r="N249" s="35"/>
      <c r="O249" s="35"/>
      <c r="P249" s="19"/>
      <c r="Q249" s="19"/>
      <c r="R249" s="19"/>
      <c r="T249" s="35"/>
      <c r="U249" s="35"/>
      <c r="V249" s="35"/>
      <c r="W249" s="35"/>
      <c r="X249" s="35"/>
      <c r="Y249" s="35"/>
      <c r="Z249" s="35"/>
    </row>
    <row r="250" spans="1:26" ht="15">
      <c r="A250" s="33"/>
      <c r="B250" s="40"/>
      <c r="C250" s="20"/>
      <c r="D250" s="35"/>
      <c r="E250" s="35"/>
      <c r="F250" s="35"/>
      <c r="G250" s="35"/>
      <c r="H250" s="35"/>
      <c r="I250" s="21"/>
      <c r="J250" s="21"/>
      <c r="K250" s="21"/>
      <c r="L250" s="21"/>
      <c r="M250" s="35"/>
      <c r="N250" s="35"/>
      <c r="O250" s="35"/>
      <c r="P250" s="19"/>
      <c r="Q250" s="19"/>
      <c r="R250" s="19"/>
      <c r="T250" s="35"/>
      <c r="U250" s="35"/>
      <c r="V250" s="35"/>
      <c r="W250" s="35"/>
      <c r="X250" s="35"/>
      <c r="Y250" s="35"/>
      <c r="Z250" s="35"/>
    </row>
    <row r="251" spans="1:26" ht="15">
      <c r="A251" s="33"/>
      <c r="B251" s="40"/>
      <c r="C251" s="20"/>
      <c r="D251" s="35"/>
      <c r="E251" s="35"/>
      <c r="F251" s="35"/>
      <c r="G251" s="35"/>
      <c r="H251" s="35"/>
      <c r="I251" s="21"/>
      <c r="J251" s="21"/>
      <c r="K251" s="21"/>
      <c r="L251" s="21"/>
      <c r="M251" s="35"/>
      <c r="N251" s="35"/>
      <c r="O251" s="35"/>
      <c r="P251" s="19"/>
      <c r="Q251" s="19"/>
      <c r="R251" s="19"/>
      <c r="T251" s="35"/>
      <c r="U251" s="35"/>
      <c r="V251" s="35"/>
      <c r="W251" s="35"/>
      <c r="X251" s="35"/>
      <c r="Y251" s="35"/>
      <c r="Z251" s="35"/>
    </row>
    <row r="252" spans="1:26" ht="15">
      <c r="A252" s="33"/>
      <c r="B252" s="40"/>
      <c r="C252" s="20"/>
      <c r="D252" s="35"/>
      <c r="E252" s="35"/>
      <c r="F252" s="35"/>
      <c r="G252" s="35"/>
      <c r="H252" s="35"/>
      <c r="I252" s="21"/>
      <c r="J252" s="21"/>
      <c r="K252" s="21"/>
      <c r="L252" s="21"/>
      <c r="M252" s="35"/>
      <c r="N252" s="35"/>
      <c r="O252" s="35"/>
      <c r="P252" s="19"/>
      <c r="Q252" s="19"/>
      <c r="R252" s="19"/>
      <c r="T252" s="35"/>
      <c r="U252" s="35"/>
      <c r="V252" s="35"/>
      <c r="W252" s="35"/>
      <c r="X252" s="35"/>
      <c r="Y252" s="35"/>
      <c r="Z252" s="35"/>
    </row>
    <row r="253" spans="1:26" ht="15">
      <c r="A253" s="33"/>
      <c r="B253" s="40"/>
      <c r="C253" s="20"/>
      <c r="D253" s="35"/>
      <c r="E253" s="35"/>
      <c r="F253" s="35"/>
      <c r="G253" s="35"/>
      <c r="H253" s="35"/>
      <c r="I253" s="21"/>
      <c r="J253" s="21"/>
      <c r="K253" s="21"/>
      <c r="L253" s="21"/>
      <c r="M253" s="35"/>
      <c r="N253" s="35"/>
      <c r="O253" s="35"/>
      <c r="P253" s="19"/>
      <c r="Q253" s="19"/>
      <c r="R253" s="19"/>
      <c r="T253" s="35"/>
      <c r="U253" s="35"/>
      <c r="V253" s="35"/>
      <c r="W253" s="35"/>
      <c r="X253" s="35"/>
      <c r="Y253" s="35"/>
      <c r="Z253" s="35"/>
    </row>
    <row r="254" spans="1:26" ht="15">
      <c r="A254" s="33"/>
      <c r="B254" s="40"/>
      <c r="C254" s="20"/>
      <c r="D254" s="35"/>
      <c r="E254" s="35"/>
      <c r="F254" s="35"/>
      <c r="G254" s="35"/>
      <c r="H254" s="35"/>
      <c r="I254" s="21"/>
      <c r="J254" s="21"/>
      <c r="K254" s="21"/>
      <c r="L254" s="21"/>
      <c r="M254" s="35"/>
      <c r="N254" s="35"/>
      <c r="O254" s="35"/>
      <c r="P254" s="19"/>
      <c r="Q254" s="19"/>
      <c r="R254" s="19"/>
      <c r="T254" s="35"/>
      <c r="U254" s="35"/>
      <c r="V254" s="35"/>
      <c r="W254" s="35"/>
      <c r="X254" s="35"/>
      <c r="Y254" s="35"/>
      <c r="Z254" s="35"/>
    </row>
    <row r="255" spans="1:26" ht="15">
      <c r="A255" s="33"/>
      <c r="B255" s="40"/>
      <c r="C255" s="20"/>
      <c r="D255" s="35"/>
      <c r="E255" s="35"/>
      <c r="F255" s="35"/>
      <c r="G255" s="35"/>
      <c r="H255" s="35"/>
      <c r="I255" s="21"/>
      <c r="J255" s="21"/>
      <c r="K255" s="21"/>
      <c r="L255" s="21"/>
      <c r="M255" s="35"/>
      <c r="N255" s="35"/>
      <c r="O255" s="35"/>
      <c r="P255" s="19"/>
      <c r="Q255" s="19"/>
      <c r="R255" s="19"/>
      <c r="T255" s="35"/>
      <c r="U255" s="35"/>
      <c r="V255" s="35"/>
      <c r="W255" s="35"/>
      <c r="X255" s="35"/>
      <c r="Y255" s="35"/>
      <c r="Z255" s="35"/>
    </row>
    <row r="256" spans="1:26" ht="15">
      <c r="A256" s="33"/>
      <c r="B256" s="40"/>
      <c r="C256" s="20"/>
      <c r="D256" s="35"/>
      <c r="E256" s="35"/>
      <c r="F256" s="35"/>
      <c r="G256" s="35"/>
      <c r="H256" s="35"/>
      <c r="I256" s="21"/>
      <c r="J256" s="21"/>
      <c r="K256" s="21"/>
      <c r="L256" s="21"/>
      <c r="M256" s="35"/>
      <c r="N256" s="35"/>
      <c r="O256" s="35"/>
      <c r="P256" s="19"/>
      <c r="Q256" s="19"/>
      <c r="R256" s="19"/>
      <c r="T256" s="35"/>
      <c r="U256" s="35"/>
      <c r="V256" s="35"/>
      <c r="W256" s="35"/>
      <c r="X256" s="35"/>
      <c r="Y256" s="35"/>
      <c r="Z256" s="35"/>
    </row>
    <row r="257" spans="1:26" ht="15">
      <c r="A257" s="33"/>
      <c r="B257" s="40"/>
      <c r="C257" s="20"/>
      <c r="D257" s="35"/>
      <c r="E257" s="35"/>
      <c r="F257" s="35"/>
      <c r="G257" s="35"/>
      <c r="H257" s="35"/>
      <c r="I257" s="21"/>
      <c r="J257" s="21"/>
      <c r="K257" s="21"/>
      <c r="L257" s="21"/>
      <c r="M257" s="35"/>
      <c r="N257" s="35"/>
      <c r="O257" s="35"/>
      <c r="P257" s="19"/>
      <c r="Q257" s="19"/>
      <c r="R257" s="19"/>
      <c r="T257" s="35"/>
      <c r="U257" s="35"/>
      <c r="V257" s="35"/>
      <c r="W257" s="35"/>
      <c r="X257" s="35"/>
      <c r="Y257" s="35"/>
      <c r="Z257" s="35"/>
    </row>
    <row r="258" spans="1:26" ht="15">
      <c r="A258" s="33"/>
      <c r="B258" s="40"/>
      <c r="C258" s="20"/>
      <c r="D258" s="35"/>
      <c r="E258" s="35"/>
      <c r="F258" s="35"/>
      <c r="G258" s="35"/>
      <c r="H258" s="35"/>
      <c r="I258" s="21"/>
      <c r="J258" s="21"/>
      <c r="K258" s="21"/>
      <c r="L258" s="21"/>
      <c r="M258" s="35"/>
      <c r="N258" s="35"/>
      <c r="O258" s="35"/>
      <c r="P258" s="19"/>
      <c r="Q258" s="19"/>
      <c r="R258" s="19"/>
      <c r="T258" s="35"/>
      <c r="U258" s="35"/>
      <c r="V258" s="35"/>
      <c r="W258" s="35"/>
      <c r="X258" s="35"/>
      <c r="Y258" s="35"/>
      <c r="Z258" s="35"/>
    </row>
    <row r="259" spans="1:26" ht="15">
      <c r="A259" s="33"/>
      <c r="B259" s="40"/>
      <c r="C259" s="20"/>
      <c r="D259" s="35"/>
      <c r="E259" s="35"/>
      <c r="F259" s="35"/>
      <c r="G259" s="35"/>
      <c r="H259" s="35"/>
      <c r="I259" s="21"/>
      <c r="J259" s="21"/>
      <c r="K259" s="21"/>
      <c r="L259" s="21"/>
      <c r="M259" s="35"/>
      <c r="N259" s="35"/>
      <c r="O259" s="35"/>
      <c r="P259" s="19"/>
      <c r="Q259" s="19"/>
      <c r="R259" s="19"/>
      <c r="T259" s="35"/>
      <c r="U259" s="35"/>
      <c r="V259" s="35"/>
      <c r="W259" s="35"/>
      <c r="X259" s="35"/>
      <c r="Y259" s="35"/>
      <c r="Z259" s="35"/>
    </row>
    <row r="260" spans="1:26" ht="15">
      <c r="A260" s="33"/>
      <c r="B260" s="40"/>
      <c r="C260" s="20"/>
      <c r="D260" s="35"/>
      <c r="E260" s="35"/>
      <c r="F260" s="35"/>
      <c r="G260" s="35"/>
      <c r="H260" s="35"/>
      <c r="I260" s="21"/>
      <c r="J260" s="21"/>
      <c r="K260" s="21"/>
      <c r="L260" s="21"/>
      <c r="M260" s="35"/>
      <c r="N260" s="35"/>
      <c r="O260" s="35"/>
      <c r="P260" s="19"/>
      <c r="Q260" s="19"/>
      <c r="R260" s="19"/>
      <c r="T260" s="35"/>
      <c r="U260" s="35"/>
      <c r="V260" s="35"/>
      <c r="W260" s="35"/>
      <c r="X260" s="35"/>
      <c r="Y260" s="35"/>
      <c r="Z260" s="35"/>
    </row>
    <row r="261" spans="1:26" ht="15">
      <c r="A261" s="33"/>
      <c r="B261" s="40"/>
      <c r="C261" s="20"/>
      <c r="D261" s="35"/>
      <c r="E261" s="35"/>
      <c r="F261" s="35"/>
      <c r="G261" s="35"/>
      <c r="H261" s="35"/>
      <c r="I261" s="21"/>
      <c r="J261" s="21"/>
      <c r="K261" s="21"/>
      <c r="L261" s="21"/>
      <c r="M261" s="35"/>
      <c r="N261" s="35"/>
      <c r="O261" s="35"/>
      <c r="P261" s="19"/>
      <c r="Q261" s="19"/>
      <c r="R261" s="19"/>
      <c r="T261" s="35"/>
      <c r="U261" s="35"/>
      <c r="V261" s="35"/>
      <c r="W261" s="35"/>
      <c r="X261" s="35"/>
      <c r="Y261" s="35"/>
      <c r="Z261" s="35"/>
    </row>
    <row r="262" spans="1:26" ht="15">
      <c r="A262" s="33"/>
      <c r="B262" s="40"/>
      <c r="C262" s="20"/>
      <c r="D262" s="35"/>
      <c r="E262" s="35"/>
      <c r="F262" s="35"/>
      <c r="G262" s="35"/>
      <c r="H262" s="35"/>
      <c r="I262" s="21"/>
      <c r="J262" s="21"/>
      <c r="K262" s="21"/>
      <c r="L262" s="21"/>
      <c r="M262" s="35"/>
      <c r="N262" s="35"/>
      <c r="O262" s="35"/>
      <c r="P262" s="19"/>
      <c r="Q262" s="19"/>
      <c r="R262" s="19"/>
      <c r="T262" s="35"/>
      <c r="U262" s="35"/>
      <c r="V262" s="35"/>
      <c r="W262" s="35"/>
      <c r="X262" s="35"/>
      <c r="Y262" s="35"/>
      <c r="Z262" s="35"/>
    </row>
    <row r="263" spans="1:26" ht="15">
      <c r="A263" s="33"/>
      <c r="B263" s="40"/>
      <c r="C263" s="20"/>
      <c r="D263" s="35"/>
      <c r="E263" s="35"/>
      <c r="F263" s="35"/>
      <c r="G263" s="35"/>
      <c r="H263" s="35"/>
      <c r="I263" s="21"/>
      <c r="J263" s="21"/>
      <c r="K263" s="21"/>
      <c r="L263" s="21"/>
      <c r="M263" s="35"/>
      <c r="N263" s="35"/>
      <c r="O263" s="35"/>
      <c r="P263" s="19"/>
      <c r="Q263" s="19"/>
      <c r="R263" s="19"/>
      <c r="T263" s="35"/>
      <c r="U263" s="35"/>
      <c r="V263" s="35"/>
      <c r="W263" s="35"/>
      <c r="X263" s="35"/>
      <c r="Y263" s="35"/>
      <c r="Z263" s="35"/>
    </row>
    <row r="264" spans="1:26" ht="15">
      <c r="A264" s="33"/>
      <c r="B264" s="40"/>
      <c r="C264" s="20"/>
      <c r="D264" s="35"/>
      <c r="E264" s="35"/>
      <c r="F264" s="35"/>
      <c r="G264" s="35"/>
      <c r="H264" s="35"/>
      <c r="I264" s="21"/>
      <c r="J264" s="21"/>
      <c r="K264" s="21"/>
      <c r="L264" s="21"/>
      <c r="M264" s="35"/>
      <c r="N264" s="35"/>
      <c r="O264" s="35"/>
      <c r="P264" s="19"/>
      <c r="Q264" s="19"/>
      <c r="R264" s="19"/>
      <c r="T264" s="35"/>
      <c r="U264" s="35"/>
      <c r="V264" s="35"/>
      <c r="W264" s="35"/>
      <c r="X264" s="35"/>
      <c r="Y264" s="35"/>
      <c r="Z264" s="35"/>
    </row>
    <row r="265" spans="1:26" ht="15">
      <c r="A265" s="33"/>
      <c r="B265" s="40"/>
      <c r="C265" s="20"/>
      <c r="D265" s="35"/>
      <c r="E265" s="35"/>
      <c r="F265" s="35"/>
      <c r="G265" s="35"/>
      <c r="H265" s="35"/>
      <c r="I265" s="21"/>
      <c r="J265" s="21"/>
      <c r="K265" s="21"/>
      <c r="L265" s="21"/>
      <c r="M265" s="35"/>
      <c r="N265" s="35"/>
      <c r="O265" s="35"/>
      <c r="P265" s="19"/>
      <c r="Q265" s="19"/>
      <c r="R265" s="19"/>
      <c r="T265" s="35"/>
      <c r="U265" s="35"/>
      <c r="V265" s="35"/>
      <c r="W265" s="35"/>
      <c r="X265" s="35"/>
      <c r="Y265" s="35"/>
      <c r="Z265" s="35"/>
    </row>
    <row r="266" spans="1:26" ht="15">
      <c r="A266" s="33"/>
      <c r="B266" s="40"/>
      <c r="C266" s="20"/>
      <c r="D266" s="35"/>
      <c r="E266" s="35"/>
      <c r="F266" s="35"/>
      <c r="G266" s="35"/>
      <c r="H266" s="35"/>
      <c r="I266" s="21"/>
      <c r="J266" s="21"/>
      <c r="K266" s="21"/>
      <c r="L266" s="21"/>
      <c r="M266" s="35"/>
      <c r="N266" s="35"/>
      <c r="O266" s="35"/>
      <c r="P266" s="19"/>
      <c r="Q266" s="19"/>
      <c r="R266" s="19"/>
      <c r="T266" s="35"/>
      <c r="U266" s="35"/>
      <c r="V266" s="35"/>
      <c r="W266" s="35"/>
      <c r="X266" s="35"/>
      <c r="Y266" s="35"/>
      <c r="Z266" s="35"/>
    </row>
    <row r="267" spans="1:26" ht="15">
      <c r="A267" s="33"/>
      <c r="B267" s="40"/>
      <c r="C267" s="20"/>
      <c r="D267" s="35"/>
      <c r="E267" s="35"/>
      <c r="F267" s="35"/>
      <c r="G267" s="35"/>
      <c r="H267" s="35"/>
      <c r="I267" s="21"/>
      <c r="J267" s="21"/>
      <c r="K267" s="21"/>
      <c r="L267" s="21"/>
      <c r="M267" s="35"/>
      <c r="N267" s="35"/>
      <c r="O267" s="35"/>
      <c r="P267" s="19"/>
      <c r="Q267" s="19"/>
      <c r="R267" s="19"/>
      <c r="T267" s="35"/>
      <c r="U267" s="35"/>
      <c r="V267" s="35"/>
      <c r="W267" s="35"/>
      <c r="X267" s="35"/>
      <c r="Y267" s="35"/>
      <c r="Z267" s="35"/>
    </row>
    <row r="268" spans="1:26" ht="15">
      <c r="A268" s="33"/>
      <c r="B268" s="40"/>
      <c r="C268" s="20"/>
      <c r="D268" s="35"/>
      <c r="E268" s="35"/>
      <c r="F268" s="35"/>
      <c r="G268" s="35"/>
      <c r="H268" s="35"/>
      <c r="I268" s="21"/>
      <c r="J268" s="21"/>
      <c r="K268" s="21"/>
      <c r="L268" s="21"/>
      <c r="M268" s="35"/>
      <c r="N268" s="35"/>
      <c r="O268" s="35"/>
      <c r="P268" s="19"/>
      <c r="Q268" s="19"/>
      <c r="R268" s="19"/>
      <c r="T268" s="35"/>
      <c r="U268" s="35"/>
      <c r="V268" s="35"/>
      <c r="W268" s="35"/>
      <c r="X268" s="35"/>
      <c r="Y268" s="35"/>
      <c r="Z268" s="35"/>
    </row>
    <row r="269" spans="1:26" ht="15">
      <c r="A269" s="33"/>
      <c r="B269" s="40"/>
      <c r="C269" s="20"/>
      <c r="D269" s="35"/>
      <c r="E269" s="35"/>
      <c r="F269" s="35"/>
      <c r="G269" s="35"/>
      <c r="H269" s="35"/>
      <c r="I269" s="21"/>
      <c r="J269" s="21"/>
      <c r="K269" s="21"/>
      <c r="L269" s="21"/>
      <c r="M269" s="35"/>
      <c r="N269" s="35"/>
      <c r="O269" s="35"/>
      <c r="P269" s="19"/>
      <c r="Q269" s="19"/>
      <c r="R269" s="19"/>
      <c r="T269" s="35"/>
      <c r="U269" s="35"/>
      <c r="V269" s="35"/>
      <c r="W269" s="35"/>
      <c r="X269" s="35"/>
      <c r="Y269" s="35"/>
      <c r="Z269" s="35"/>
    </row>
    <row r="270" spans="1:26" ht="15">
      <c r="A270" s="33"/>
      <c r="B270" s="40"/>
      <c r="C270" s="20"/>
      <c r="D270" s="35"/>
      <c r="E270" s="35"/>
      <c r="F270" s="35"/>
      <c r="G270" s="35"/>
      <c r="H270" s="35"/>
      <c r="I270" s="21"/>
      <c r="J270" s="21"/>
      <c r="K270" s="21"/>
      <c r="L270" s="21"/>
      <c r="M270" s="35"/>
      <c r="N270" s="35"/>
      <c r="O270" s="35"/>
      <c r="P270" s="19"/>
      <c r="Q270" s="19"/>
      <c r="R270" s="19"/>
      <c r="T270" s="35"/>
      <c r="U270" s="35"/>
      <c r="V270" s="35"/>
      <c r="W270" s="35"/>
      <c r="X270" s="35"/>
      <c r="Y270" s="35"/>
      <c r="Z270" s="35"/>
    </row>
    <row r="271" spans="1:26" ht="15">
      <c r="A271" s="33"/>
      <c r="B271" s="40"/>
      <c r="C271" s="20"/>
      <c r="D271" s="35"/>
      <c r="E271" s="35"/>
      <c r="F271" s="35"/>
      <c r="G271" s="35"/>
      <c r="H271" s="35"/>
      <c r="I271" s="21"/>
      <c r="J271" s="21"/>
      <c r="K271" s="21"/>
      <c r="L271" s="21"/>
      <c r="M271" s="35"/>
      <c r="N271" s="35"/>
      <c r="O271" s="35"/>
      <c r="P271" s="19"/>
      <c r="Q271" s="19"/>
      <c r="R271" s="19"/>
      <c r="T271" s="35"/>
      <c r="U271" s="35"/>
      <c r="V271" s="35"/>
      <c r="W271" s="35"/>
      <c r="X271" s="35"/>
      <c r="Y271" s="35"/>
      <c r="Z271" s="35"/>
    </row>
    <row r="272" spans="1:26" ht="15">
      <c r="A272" s="33"/>
      <c r="B272" s="40"/>
      <c r="C272" s="20"/>
      <c r="D272" s="35"/>
      <c r="E272" s="35"/>
      <c r="F272" s="35"/>
      <c r="G272" s="35"/>
      <c r="H272" s="35"/>
      <c r="I272" s="21"/>
      <c r="J272" s="21"/>
      <c r="K272" s="21"/>
      <c r="L272" s="21"/>
      <c r="M272" s="35"/>
      <c r="N272" s="35"/>
      <c r="O272" s="35"/>
      <c r="P272" s="19"/>
      <c r="Q272" s="19"/>
      <c r="R272" s="19"/>
      <c r="T272" s="35"/>
      <c r="U272" s="35"/>
      <c r="V272" s="35"/>
      <c r="W272" s="35"/>
      <c r="X272" s="35"/>
      <c r="Y272" s="35"/>
      <c r="Z272" s="35"/>
    </row>
    <row r="273" spans="1:26" ht="15">
      <c r="A273" s="33"/>
      <c r="B273" s="40"/>
      <c r="C273" s="20"/>
      <c r="D273" s="35"/>
      <c r="E273" s="35"/>
      <c r="F273" s="35"/>
      <c r="G273" s="35"/>
      <c r="H273" s="35"/>
      <c r="I273" s="21"/>
      <c r="J273" s="21"/>
      <c r="K273" s="21"/>
      <c r="L273" s="21"/>
      <c r="M273" s="35"/>
      <c r="N273" s="35"/>
      <c r="O273" s="35"/>
      <c r="P273" s="19"/>
      <c r="Q273" s="19"/>
      <c r="R273" s="19"/>
      <c r="T273" s="35"/>
      <c r="U273" s="35"/>
      <c r="V273" s="35"/>
      <c r="W273" s="35"/>
      <c r="X273" s="35"/>
      <c r="Y273" s="35"/>
      <c r="Z273" s="35"/>
    </row>
    <row r="274" spans="1:26" ht="15">
      <c r="A274" s="33"/>
      <c r="B274" s="40"/>
      <c r="C274" s="20"/>
      <c r="D274" s="35"/>
      <c r="E274" s="35"/>
      <c r="F274" s="35"/>
      <c r="G274" s="35"/>
      <c r="H274" s="35"/>
      <c r="I274" s="21"/>
      <c r="J274" s="21"/>
      <c r="K274" s="21"/>
      <c r="L274" s="21"/>
      <c r="M274" s="35"/>
      <c r="N274" s="35"/>
      <c r="O274" s="35"/>
      <c r="P274" s="19"/>
      <c r="Q274" s="19"/>
      <c r="R274" s="19"/>
      <c r="T274" s="35"/>
      <c r="U274" s="35"/>
      <c r="V274" s="35"/>
      <c r="W274" s="35"/>
      <c r="X274" s="35"/>
      <c r="Y274" s="35"/>
      <c r="Z274" s="35"/>
    </row>
    <row r="275" spans="1:26" ht="15">
      <c r="A275" s="33"/>
      <c r="B275" s="40"/>
      <c r="C275" s="20"/>
      <c r="D275" s="35"/>
      <c r="E275" s="35"/>
      <c r="F275" s="35"/>
      <c r="G275" s="35"/>
      <c r="H275" s="35"/>
      <c r="I275" s="21"/>
      <c r="J275" s="21"/>
      <c r="K275" s="21"/>
      <c r="L275" s="21"/>
      <c r="M275" s="35"/>
      <c r="N275" s="35"/>
      <c r="O275" s="35"/>
      <c r="P275" s="19"/>
      <c r="Q275" s="19"/>
      <c r="R275" s="19"/>
      <c r="T275" s="35"/>
      <c r="U275" s="35"/>
      <c r="V275" s="35"/>
      <c r="W275" s="35"/>
      <c r="X275" s="35"/>
      <c r="Y275" s="35"/>
      <c r="Z275" s="35"/>
    </row>
    <row r="276" spans="1:26" ht="15">
      <c r="A276" s="33"/>
      <c r="B276" s="40"/>
      <c r="C276" s="20"/>
      <c r="D276" s="35"/>
      <c r="E276" s="35"/>
      <c r="F276" s="35"/>
      <c r="G276" s="35"/>
      <c r="H276" s="35"/>
      <c r="I276" s="21"/>
      <c r="J276" s="21"/>
      <c r="K276" s="21"/>
      <c r="L276" s="21"/>
      <c r="M276" s="35"/>
      <c r="N276" s="35"/>
      <c r="O276" s="35"/>
      <c r="P276" s="19"/>
      <c r="Q276" s="19"/>
      <c r="R276" s="19"/>
      <c r="T276" s="35"/>
      <c r="U276" s="35"/>
      <c r="V276" s="35"/>
      <c r="W276" s="35"/>
      <c r="X276" s="35"/>
      <c r="Y276" s="35"/>
      <c r="Z276" s="35"/>
    </row>
    <row r="277" spans="1:26" ht="15">
      <c r="A277" s="33"/>
      <c r="B277" s="40"/>
      <c r="C277" s="20"/>
      <c r="D277" s="35"/>
      <c r="E277" s="35"/>
      <c r="F277" s="35"/>
      <c r="G277" s="35"/>
      <c r="H277" s="35"/>
      <c r="I277" s="21"/>
      <c r="J277" s="21"/>
      <c r="K277" s="21"/>
      <c r="L277" s="21"/>
      <c r="M277" s="35"/>
      <c r="N277" s="35"/>
      <c r="O277" s="35"/>
      <c r="P277" s="19"/>
      <c r="Q277" s="19"/>
      <c r="R277" s="19"/>
      <c r="T277" s="35"/>
      <c r="U277" s="35"/>
      <c r="V277" s="35"/>
      <c r="W277" s="35"/>
      <c r="X277" s="35"/>
      <c r="Y277" s="35"/>
      <c r="Z277" s="35"/>
    </row>
    <row r="278" spans="1:26" ht="15">
      <c r="A278" s="33"/>
      <c r="B278" s="40"/>
      <c r="C278" s="20"/>
      <c r="D278" s="35"/>
      <c r="E278" s="35"/>
      <c r="F278" s="35"/>
      <c r="G278" s="35"/>
      <c r="H278" s="35"/>
      <c r="I278" s="21"/>
      <c r="J278" s="21"/>
      <c r="K278" s="21"/>
      <c r="L278" s="21"/>
      <c r="M278" s="35"/>
      <c r="N278" s="35"/>
      <c r="O278" s="35"/>
      <c r="P278" s="19"/>
      <c r="Q278" s="19"/>
      <c r="R278" s="19"/>
      <c r="T278" s="35"/>
      <c r="U278" s="35"/>
      <c r="V278" s="35"/>
      <c r="W278" s="35"/>
      <c r="X278" s="35"/>
      <c r="Y278" s="35"/>
      <c r="Z278" s="35"/>
    </row>
    <row r="279" spans="1:26" ht="15">
      <c r="A279" s="33"/>
      <c r="B279" s="40"/>
      <c r="C279" s="20"/>
      <c r="D279" s="35"/>
      <c r="E279" s="35"/>
      <c r="F279" s="35"/>
      <c r="G279" s="35"/>
      <c r="H279" s="35"/>
      <c r="I279" s="21"/>
      <c r="J279" s="21"/>
      <c r="K279" s="21"/>
      <c r="L279" s="21"/>
      <c r="M279" s="35"/>
      <c r="N279" s="35"/>
      <c r="O279" s="35"/>
      <c r="P279" s="19"/>
      <c r="Q279" s="19"/>
      <c r="R279" s="19"/>
      <c r="T279" s="35"/>
      <c r="U279" s="35"/>
      <c r="V279" s="35"/>
      <c r="W279" s="35"/>
      <c r="X279" s="35"/>
      <c r="Y279" s="35"/>
      <c r="Z279" s="35"/>
    </row>
    <row r="280" spans="1:26" ht="15">
      <c r="A280" s="33"/>
      <c r="B280" s="40"/>
      <c r="C280" s="20"/>
      <c r="D280" s="35"/>
      <c r="E280" s="35"/>
      <c r="F280" s="35"/>
      <c r="G280" s="35"/>
      <c r="H280" s="35"/>
      <c r="I280" s="21"/>
      <c r="J280" s="21"/>
      <c r="K280" s="21"/>
      <c r="L280" s="21"/>
      <c r="M280" s="35"/>
      <c r="N280" s="35"/>
      <c r="O280" s="35"/>
      <c r="P280" s="19"/>
      <c r="Q280" s="19"/>
      <c r="R280" s="19"/>
      <c r="T280" s="35"/>
      <c r="U280" s="35"/>
      <c r="V280" s="35"/>
      <c r="W280" s="35"/>
      <c r="X280" s="35"/>
      <c r="Y280" s="35"/>
      <c r="Z280" s="35"/>
    </row>
    <row r="281" spans="1:26" ht="15">
      <c r="A281" s="33"/>
      <c r="B281" s="40"/>
      <c r="C281" s="20"/>
      <c r="D281" s="35"/>
      <c r="E281" s="35"/>
      <c r="F281" s="35"/>
      <c r="G281" s="35"/>
      <c r="H281" s="35"/>
      <c r="I281" s="21"/>
      <c r="J281" s="21"/>
      <c r="K281" s="21"/>
      <c r="L281" s="21"/>
      <c r="M281" s="35"/>
      <c r="N281" s="35"/>
      <c r="O281" s="35"/>
      <c r="P281" s="19"/>
      <c r="Q281" s="19"/>
      <c r="R281" s="19"/>
      <c r="T281" s="35"/>
      <c r="U281" s="35"/>
      <c r="V281" s="35"/>
      <c r="W281" s="35"/>
      <c r="X281" s="35"/>
      <c r="Y281" s="35"/>
      <c r="Z281" s="35"/>
    </row>
    <row r="282" spans="1:26" ht="15">
      <c r="A282" s="33"/>
      <c r="B282" s="40"/>
      <c r="C282" s="20"/>
      <c r="D282" s="35"/>
      <c r="E282" s="35"/>
      <c r="F282" s="35"/>
      <c r="G282" s="35"/>
      <c r="H282" s="35"/>
      <c r="I282" s="21"/>
      <c r="J282" s="21"/>
      <c r="K282" s="21"/>
      <c r="L282" s="21"/>
      <c r="M282" s="35"/>
      <c r="N282" s="35"/>
      <c r="O282" s="35"/>
      <c r="P282" s="19"/>
      <c r="Q282" s="19"/>
      <c r="R282" s="19"/>
      <c r="T282" s="35"/>
      <c r="U282" s="35"/>
      <c r="V282" s="35"/>
      <c r="W282" s="35"/>
      <c r="X282" s="35"/>
      <c r="Y282" s="35"/>
      <c r="Z282" s="35"/>
    </row>
    <row r="283" spans="1:26" ht="15">
      <c r="A283" s="33"/>
      <c r="B283" s="40"/>
      <c r="C283" s="20"/>
      <c r="D283" s="35"/>
      <c r="E283" s="35"/>
      <c r="F283" s="35"/>
      <c r="G283" s="35"/>
      <c r="H283" s="35"/>
      <c r="I283" s="21"/>
      <c r="J283" s="21"/>
      <c r="K283" s="21"/>
      <c r="L283" s="21"/>
      <c r="M283" s="35"/>
      <c r="N283" s="35"/>
      <c r="O283" s="35"/>
      <c r="P283" s="19"/>
      <c r="Q283" s="19"/>
      <c r="R283" s="19"/>
      <c r="T283" s="35"/>
      <c r="U283" s="35"/>
      <c r="V283" s="35"/>
      <c r="W283" s="35"/>
      <c r="X283" s="35"/>
      <c r="Y283" s="35"/>
      <c r="Z283" s="35"/>
    </row>
    <row r="284" spans="1:26" ht="15">
      <c r="A284" s="33"/>
      <c r="B284" s="40"/>
      <c r="C284" s="20"/>
      <c r="D284" s="35"/>
      <c r="E284" s="35"/>
      <c r="F284" s="35"/>
      <c r="G284" s="35"/>
      <c r="H284" s="35"/>
      <c r="I284" s="21"/>
      <c r="J284" s="21"/>
      <c r="K284" s="21"/>
      <c r="L284" s="21"/>
      <c r="M284" s="35"/>
      <c r="N284" s="35"/>
      <c r="O284" s="35"/>
      <c r="P284" s="19"/>
      <c r="Q284" s="19"/>
      <c r="R284" s="19"/>
      <c r="T284" s="35"/>
      <c r="U284" s="35"/>
      <c r="V284" s="35"/>
      <c r="W284" s="35"/>
      <c r="X284" s="35"/>
      <c r="Y284" s="35"/>
      <c r="Z284" s="35"/>
    </row>
    <row r="285" spans="1:26" ht="15">
      <c r="A285" s="33"/>
      <c r="B285" s="40"/>
      <c r="C285" s="20"/>
      <c r="D285" s="35"/>
      <c r="E285" s="35"/>
      <c r="F285" s="35"/>
      <c r="G285" s="35"/>
      <c r="H285" s="35"/>
      <c r="I285" s="21"/>
      <c r="J285" s="21"/>
      <c r="K285" s="21"/>
      <c r="L285" s="21"/>
      <c r="M285" s="35"/>
      <c r="N285" s="35"/>
      <c r="O285" s="35"/>
      <c r="P285" s="19"/>
      <c r="Q285" s="19"/>
      <c r="R285" s="19"/>
      <c r="T285" s="35"/>
      <c r="U285" s="35"/>
      <c r="V285" s="35"/>
      <c r="W285" s="35"/>
      <c r="X285" s="35"/>
      <c r="Y285" s="35"/>
      <c r="Z285" s="35"/>
    </row>
    <row r="286" spans="1:26" ht="15">
      <c r="A286" s="33"/>
      <c r="B286" s="40"/>
      <c r="C286" s="20"/>
      <c r="D286" s="35"/>
      <c r="E286" s="35"/>
      <c r="F286" s="35"/>
      <c r="G286" s="35"/>
      <c r="H286" s="35"/>
      <c r="I286" s="21"/>
      <c r="J286" s="21"/>
      <c r="K286" s="21"/>
      <c r="L286" s="21"/>
      <c r="M286" s="35"/>
      <c r="N286" s="35"/>
      <c r="O286" s="35"/>
      <c r="P286" s="19"/>
      <c r="Q286" s="19"/>
      <c r="R286" s="19"/>
      <c r="T286" s="35"/>
      <c r="U286" s="35"/>
      <c r="V286" s="35"/>
      <c r="W286" s="35"/>
      <c r="X286" s="35"/>
      <c r="Y286" s="35"/>
      <c r="Z286" s="35"/>
    </row>
    <row r="287" spans="1:26" ht="15">
      <c r="A287" s="33"/>
      <c r="B287" s="40"/>
      <c r="C287" s="20"/>
      <c r="D287" s="35"/>
      <c r="E287" s="35"/>
      <c r="F287" s="35"/>
      <c r="G287" s="35"/>
      <c r="H287" s="35"/>
      <c r="I287" s="21"/>
      <c r="J287" s="21"/>
      <c r="K287" s="21"/>
      <c r="L287" s="21"/>
      <c r="M287" s="35"/>
      <c r="N287" s="35"/>
      <c r="O287" s="35"/>
      <c r="P287" s="19"/>
      <c r="Q287" s="19"/>
      <c r="R287" s="19"/>
      <c r="T287" s="35"/>
      <c r="U287" s="35"/>
      <c r="V287" s="35"/>
      <c r="W287" s="35"/>
      <c r="X287" s="35"/>
      <c r="Y287" s="35"/>
      <c r="Z287" s="35"/>
    </row>
    <row r="288" spans="1:26" ht="15">
      <c r="A288" s="33"/>
      <c r="B288" s="40"/>
      <c r="C288" s="20"/>
      <c r="D288" s="35"/>
      <c r="E288" s="35"/>
      <c r="F288" s="35"/>
      <c r="G288" s="35"/>
      <c r="H288" s="35"/>
      <c r="I288" s="21"/>
      <c r="J288" s="21"/>
      <c r="K288" s="21"/>
      <c r="L288" s="21"/>
      <c r="M288" s="35"/>
      <c r="N288" s="35"/>
      <c r="O288" s="35"/>
      <c r="P288" s="19"/>
      <c r="Q288" s="19"/>
      <c r="R288" s="19"/>
      <c r="T288" s="35"/>
      <c r="U288" s="35"/>
      <c r="V288" s="35"/>
      <c r="W288" s="35"/>
      <c r="X288" s="35"/>
      <c r="Y288" s="35"/>
      <c r="Z288" s="35"/>
    </row>
    <row r="289" spans="1:26" ht="15">
      <c r="A289" s="33"/>
      <c r="B289" s="40"/>
      <c r="C289" s="20"/>
      <c r="D289" s="35"/>
      <c r="E289" s="35"/>
      <c r="F289" s="35"/>
      <c r="G289" s="35"/>
      <c r="H289" s="35"/>
      <c r="I289" s="21"/>
      <c r="J289" s="21"/>
      <c r="K289" s="21"/>
      <c r="L289" s="21"/>
      <c r="M289" s="35"/>
      <c r="N289" s="35"/>
      <c r="O289" s="35"/>
      <c r="P289" s="19"/>
      <c r="Q289" s="19"/>
      <c r="R289" s="19"/>
      <c r="T289" s="35"/>
      <c r="U289" s="35"/>
      <c r="V289" s="35"/>
      <c r="W289" s="35"/>
      <c r="X289" s="35"/>
      <c r="Y289" s="35"/>
      <c r="Z289" s="35"/>
    </row>
    <row r="290" spans="1:26" ht="15">
      <c r="A290" s="33"/>
      <c r="B290" s="40"/>
      <c r="C290" s="20"/>
      <c r="D290" s="35"/>
      <c r="E290" s="35"/>
      <c r="F290" s="35"/>
      <c r="G290" s="35"/>
      <c r="H290" s="35"/>
      <c r="I290" s="21"/>
      <c r="J290" s="21"/>
      <c r="K290" s="21"/>
      <c r="L290" s="21"/>
      <c r="M290" s="35"/>
      <c r="N290" s="35"/>
      <c r="O290" s="35"/>
      <c r="P290" s="19"/>
      <c r="Q290" s="19"/>
      <c r="R290" s="19"/>
      <c r="T290" s="35"/>
      <c r="U290" s="35"/>
      <c r="V290" s="35"/>
      <c r="W290" s="35"/>
      <c r="X290" s="35"/>
      <c r="Y290" s="35"/>
      <c r="Z290" s="35"/>
    </row>
    <row r="291" spans="1:26" ht="15">
      <c r="A291" s="33"/>
      <c r="B291" s="40"/>
      <c r="C291" s="20"/>
      <c r="D291" s="35"/>
      <c r="E291" s="35"/>
      <c r="F291" s="35"/>
      <c r="G291" s="35"/>
      <c r="H291" s="35"/>
      <c r="I291" s="21"/>
      <c r="J291" s="21"/>
      <c r="K291" s="21"/>
      <c r="L291" s="21"/>
      <c r="M291" s="35"/>
      <c r="N291" s="35"/>
      <c r="O291" s="35"/>
      <c r="P291" s="19"/>
      <c r="Q291" s="19"/>
      <c r="R291" s="19"/>
      <c r="T291" s="35"/>
      <c r="U291" s="35"/>
      <c r="V291" s="35"/>
      <c r="W291" s="35"/>
      <c r="X291" s="35"/>
      <c r="Y291" s="35"/>
      <c r="Z291" s="35"/>
    </row>
    <row r="292" spans="1:26" ht="15">
      <c r="A292" s="33"/>
      <c r="B292" s="40"/>
      <c r="C292" s="20"/>
      <c r="D292" s="35"/>
      <c r="E292" s="35"/>
      <c r="F292" s="35"/>
      <c r="G292" s="35"/>
      <c r="H292" s="35"/>
      <c r="I292" s="21"/>
      <c r="J292" s="21"/>
      <c r="K292" s="21"/>
      <c r="L292" s="21"/>
      <c r="M292" s="35"/>
      <c r="N292" s="35"/>
      <c r="O292" s="35"/>
      <c r="P292" s="19"/>
      <c r="Q292" s="19"/>
      <c r="R292" s="19"/>
      <c r="T292" s="35"/>
      <c r="U292" s="35"/>
      <c r="V292" s="35"/>
      <c r="W292" s="35"/>
      <c r="X292" s="35"/>
      <c r="Y292" s="35"/>
      <c r="Z292" s="35"/>
    </row>
    <row r="293" spans="1:26" ht="15">
      <c r="A293" s="33"/>
      <c r="B293" s="40"/>
      <c r="C293" s="20"/>
      <c r="D293" s="35"/>
      <c r="E293" s="35"/>
      <c r="F293" s="35"/>
      <c r="G293" s="35"/>
      <c r="H293" s="35"/>
      <c r="I293" s="21"/>
      <c r="J293" s="21"/>
      <c r="K293" s="21"/>
      <c r="L293" s="21"/>
      <c r="M293" s="35"/>
      <c r="N293" s="35"/>
      <c r="O293" s="35"/>
      <c r="P293" s="19"/>
      <c r="Q293" s="19"/>
      <c r="R293" s="19"/>
      <c r="T293" s="35"/>
      <c r="U293" s="35"/>
      <c r="V293" s="35"/>
      <c r="W293" s="35"/>
      <c r="X293" s="35"/>
      <c r="Y293" s="35"/>
      <c r="Z293" s="35"/>
    </row>
    <row r="294" spans="1:26" ht="15">
      <c r="A294" s="33"/>
      <c r="B294" s="40"/>
      <c r="C294" s="20"/>
      <c r="D294" s="35"/>
      <c r="E294" s="35"/>
      <c r="F294" s="35"/>
      <c r="G294" s="35"/>
      <c r="H294" s="35"/>
      <c r="I294" s="21"/>
      <c r="J294" s="21"/>
      <c r="K294" s="21"/>
      <c r="L294" s="21"/>
      <c r="M294" s="35"/>
      <c r="N294" s="35"/>
      <c r="O294" s="35"/>
      <c r="P294" s="19"/>
      <c r="Q294" s="19"/>
      <c r="R294" s="19"/>
      <c r="T294" s="35"/>
      <c r="U294" s="35"/>
      <c r="V294" s="35"/>
      <c r="W294" s="35"/>
      <c r="X294" s="35"/>
      <c r="Y294" s="35"/>
      <c r="Z294" s="35"/>
    </row>
    <row r="295" spans="1:26" ht="15">
      <c r="A295" s="33"/>
      <c r="B295" s="40"/>
      <c r="C295" s="20"/>
      <c r="D295" s="35"/>
      <c r="E295" s="35"/>
      <c r="F295" s="35"/>
      <c r="G295" s="35"/>
      <c r="H295" s="35"/>
      <c r="I295" s="21"/>
      <c r="J295" s="21"/>
      <c r="K295" s="21"/>
      <c r="L295" s="21"/>
      <c r="M295" s="35"/>
      <c r="N295" s="35"/>
      <c r="O295" s="35"/>
      <c r="P295" s="19"/>
      <c r="Q295" s="19"/>
      <c r="R295" s="19"/>
      <c r="T295" s="35"/>
      <c r="U295" s="35"/>
      <c r="V295" s="35"/>
      <c r="W295" s="35"/>
      <c r="X295" s="35"/>
      <c r="Y295" s="35"/>
      <c r="Z295" s="35"/>
    </row>
    <row r="296" spans="1:26" ht="15">
      <c r="A296" s="33"/>
      <c r="B296" s="40"/>
      <c r="C296" s="20"/>
      <c r="D296" s="35"/>
      <c r="E296" s="35"/>
      <c r="F296" s="35"/>
      <c r="G296" s="35"/>
      <c r="H296" s="35"/>
      <c r="I296" s="21"/>
      <c r="J296" s="21"/>
      <c r="K296" s="21"/>
      <c r="L296" s="21"/>
      <c r="M296" s="35"/>
      <c r="N296" s="35"/>
      <c r="O296" s="35"/>
      <c r="P296" s="19"/>
      <c r="Q296" s="19"/>
      <c r="R296" s="19"/>
      <c r="T296" s="35"/>
      <c r="U296" s="35"/>
      <c r="V296" s="35"/>
      <c r="W296" s="35"/>
      <c r="X296" s="35"/>
      <c r="Y296" s="35"/>
      <c r="Z296" s="35"/>
    </row>
    <row r="297" spans="1:26" ht="15">
      <c r="A297" s="33"/>
      <c r="B297" s="40"/>
      <c r="C297" s="20"/>
      <c r="D297" s="35"/>
      <c r="E297" s="35"/>
      <c r="F297" s="35"/>
      <c r="G297" s="35"/>
      <c r="H297" s="35"/>
      <c r="I297" s="21"/>
      <c r="J297" s="21"/>
      <c r="K297" s="21"/>
      <c r="L297" s="21"/>
      <c r="M297" s="35"/>
      <c r="N297" s="35"/>
      <c r="O297" s="35"/>
      <c r="P297" s="19"/>
      <c r="Q297" s="19"/>
      <c r="R297" s="19"/>
      <c r="T297" s="35"/>
      <c r="U297" s="35"/>
      <c r="V297" s="35"/>
      <c r="W297" s="35"/>
      <c r="X297" s="35"/>
      <c r="Y297" s="35"/>
      <c r="Z297" s="35"/>
    </row>
    <row r="298" spans="1:26" ht="15">
      <c r="A298" s="33"/>
      <c r="B298" s="40"/>
      <c r="C298" s="20"/>
      <c r="D298" s="35"/>
      <c r="E298" s="35"/>
      <c r="F298" s="35"/>
      <c r="G298" s="35"/>
      <c r="H298" s="35"/>
      <c r="I298" s="21"/>
      <c r="J298" s="21"/>
      <c r="K298" s="21"/>
      <c r="L298" s="21"/>
      <c r="M298" s="35"/>
      <c r="N298" s="35"/>
      <c r="O298" s="35"/>
      <c r="P298" s="19"/>
      <c r="Q298" s="19"/>
      <c r="R298" s="19"/>
      <c r="T298" s="35"/>
      <c r="U298" s="35"/>
      <c r="V298" s="35"/>
      <c r="W298" s="35"/>
      <c r="X298" s="35"/>
      <c r="Y298" s="35"/>
      <c r="Z298" s="35"/>
    </row>
    <row r="299" spans="1:26" ht="15">
      <c r="A299" s="33"/>
      <c r="B299" s="40"/>
      <c r="C299" s="20"/>
      <c r="D299" s="35"/>
      <c r="E299" s="35"/>
      <c r="F299" s="35"/>
      <c r="G299" s="35"/>
      <c r="H299" s="35"/>
      <c r="I299" s="21"/>
      <c r="J299" s="21"/>
      <c r="K299" s="21"/>
      <c r="L299" s="21"/>
      <c r="M299" s="35"/>
      <c r="N299" s="35"/>
      <c r="O299" s="35"/>
      <c r="P299" s="19"/>
      <c r="Q299" s="19"/>
      <c r="R299" s="19"/>
      <c r="T299" s="35"/>
      <c r="U299" s="35"/>
      <c r="V299" s="35"/>
      <c r="W299" s="35"/>
      <c r="X299" s="35"/>
      <c r="Y299" s="35"/>
      <c r="Z299" s="35"/>
    </row>
    <row r="300" spans="1:26" ht="15">
      <c r="A300" s="33"/>
      <c r="B300" s="40"/>
      <c r="C300" s="20"/>
      <c r="D300" s="35"/>
      <c r="E300" s="35"/>
      <c r="F300" s="35"/>
      <c r="G300" s="35"/>
      <c r="H300" s="35"/>
      <c r="I300" s="21"/>
      <c r="J300" s="21"/>
      <c r="K300" s="21"/>
      <c r="L300" s="21"/>
      <c r="M300" s="35"/>
      <c r="N300" s="35"/>
      <c r="O300" s="35"/>
      <c r="P300" s="19"/>
      <c r="Q300" s="19"/>
      <c r="R300" s="19"/>
      <c r="T300" s="35"/>
      <c r="U300" s="35"/>
      <c r="V300" s="35"/>
      <c r="W300" s="35"/>
      <c r="X300" s="35"/>
      <c r="Y300" s="35"/>
      <c r="Z300" s="35"/>
    </row>
    <row r="301" spans="1:26" ht="15">
      <c r="A301" s="33"/>
      <c r="B301" s="40"/>
      <c r="C301" s="20"/>
      <c r="D301" s="35"/>
      <c r="E301" s="35"/>
      <c r="F301" s="35"/>
      <c r="G301" s="35"/>
      <c r="H301" s="35"/>
      <c r="I301" s="21"/>
      <c r="J301" s="21"/>
      <c r="K301" s="21"/>
      <c r="L301" s="21"/>
      <c r="M301" s="35"/>
      <c r="N301" s="35"/>
      <c r="O301" s="35"/>
      <c r="P301" s="19"/>
      <c r="Q301" s="19"/>
      <c r="R301" s="19"/>
      <c r="T301" s="35"/>
      <c r="U301" s="35"/>
      <c r="V301" s="35"/>
      <c r="W301" s="35"/>
      <c r="X301" s="35"/>
      <c r="Y301" s="35"/>
      <c r="Z301" s="35"/>
    </row>
    <row r="302" spans="1:26" ht="15">
      <c r="A302" s="33"/>
      <c r="B302" s="40"/>
      <c r="C302" s="20"/>
      <c r="D302" s="35"/>
      <c r="E302" s="35"/>
      <c r="F302" s="35"/>
      <c r="G302" s="35"/>
      <c r="H302" s="35"/>
      <c r="I302" s="21"/>
      <c r="J302" s="21"/>
      <c r="K302" s="21"/>
      <c r="L302" s="21"/>
      <c r="M302" s="35"/>
      <c r="N302" s="35"/>
      <c r="O302" s="35"/>
      <c r="P302" s="19"/>
      <c r="Q302" s="19"/>
      <c r="R302" s="19"/>
      <c r="T302" s="35"/>
      <c r="U302" s="35"/>
      <c r="V302" s="35"/>
      <c r="W302" s="35"/>
      <c r="X302" s="35"/>
      <c r="Y302" s="35"/>
      <c r="Z302" s="35"/>
    </row>
    <row r="303" spans="1:26" ht="15">
      <c r="A303" s="33"/>
      <c r="B303" s="40"/>
      <c r="C303" s="20"/>
      <c r="D303" s="35"/>
      <c r="E303" s="35"/>
      <c r="F303" s="35"/>
      <c r="G303" s="35"/>
      <c r="H303" s="35"/>
      <c r="I303" s="21"/>
      <c r="J303" s="21"/>
      <c r="K303" s="21"/>
      <c r="L303" s="21"/>
      <c r="M303" s="35"/>
      <c r="N303" s="35"/>
      <c r="O303" s="35"/>
      <c r="P303" s="19"/>
      <c r="Q303" s="19"/>
      <c r="R303" s="19"/>
      <c r="T303" s="35"/>
      <c r="U303" s="35"/>
      <c r="V303" s="35"/>
      <c r="W303" s="35"/>
      <c r="X303" s="35"/>
      <c r="Y303" s="35"/>
      <c r="Z303" s="35"/>
    </row>
    <row r="304" spans="1:26" ht="15">
      <c r="A304" s="33"/>
      <c r="B304" s="40"/>
      <c r="C304" s="20"/>
      <c r="D304" s="35"/>
      <c r="E304" s="35"/>
      <c r="F304" s="35"/>
      <c r="G304" s="35"/>
      <c r="H304" s="35"/>
      <c r="I304" s="21"/>
      <c r="J304" s="21"/>
      <c r="K304" s="21"/>
      <c r="L304" s="21"/>
      <c r="M304" s="35"/>
      <c r="N304" s="35"/>
      <c r="O304" s="35"/>
      <c r="P304" s="19"/>
      <c r="Q304" s="19"/>
      <c r="R304" s="19"/>
      <c r="T304" s="35"/>
      <c r="U304" s="35"/>
      <c r="V304" s="35"/>
      <c r="W304" s="35"/>
      <c r="X304" s="35"/>
      <c r="Y304" s="35"/>
      <c r="Z304" s="35"/>
    </row>
    <row r="305" spans="1:26" ht="15">
      <c r="A305" s="33"/>
      <c r="B305" s="40"/>
      <c r="C305" s="20"/>
      <c r="D305" s="35"/>
      <c r="E305" s="35"/>
      <c r="F305" s="35"/>
      <c r="G305" s="35"/>
      <c r="H305" s="35"/>
      <c r="I305" s="21"/>
      <c r="J305" s="21"/>
      <c r="K305" s="21"/>
      <c r="L305" s="21"/>
      <c r="M305" s="35"/>
      <c r="N305" s="35"/>
      <c r="O305" s="35"/>
      <c r="P305" s="19"/>
      <c r="Q305" s="19"/>
      <c r="R305" s="19"/>
      <c r="T305" s="35"/>
      <c r="U305" s="35"/>
      <c r="V305" s="35"/>
      <c r="W305" s="35"/>
      <c r="X305" s="35"/>
      <c r="Y305" s="35"/>
      <c r="Z305" s="35"/>
    </row>
    <row r="306" spans="1:26" ht="15">
      <c r="A306" s="33"/>
      <c r="B306" s="40"/>
      <c r="C306" s="20"/>
      <c r="D306" s="35"/>
      <c r="E306" s="35"/>
      <c r="F306" s="35"/>
      <c r="G306" s="35"/>
      <c r="H306" s="35"/>
      <c r="I306" s="21"/>
      <c r="J306" s="21"/>
      <c r="K306" s="21"/>
      <c r="L306" s="21"/>
      <c r="M306" s="35"/>
      <c r="N306" s="35"/>
      <c r="O306" s="35"/>
      <c r="P306" s="19"/>
      <c r="Q306" s="19"/>
      <c r="R306" s="19"/>
      <c r="T306" s="35"/>
      <c r="U306" s="35"/>
      <c r="V306" s="35"/>
      <c r="W306" s="35"/>
      <c r="X306" s="35"/>
      <c r="Y306" s="35"/>
      <c r="Z306" s="35"/>
    </row>
    <row r="307" spans="1:26" ht="15">
      <c r="A307" s="33"/>
      <c r="B307" s="40"/>
      <c r="C307" s="20"/>
      <c r="D307" s="35"/>
      <c r="E307" s="35"/>
      <c r="F307" s="35"/>
      <c r="G307" s="35"/>
      <c r="H307" s="35"/>
      <c r="I307" s="21"/>
      <c r="J307" s="21"/>
      <c r="K307" s="21"/>
      <c r="L307" s="21"/>
      <c r="M307" s="35"/>
      <c r="N307" s="35"/>
      <c r="O307" s="35"/>
      <c r="P307" s="19"/>
      <c r="Q307" s="19"/>
      <c r="R307" s="19"/>
      <c r="T307" s="35"/>
      <c r="U307" s="35"/>
      <c r="V307" s="35"/>
      <c r="W307" s="35"/>
      <c r="X307" s="35"/>
      <c r="Y307" s="35"/>
      <c r="Z307" s="35"/>
    </row>
    <row r="308" spans="1:26" ht="15">
      <c r="A308" s="33"/>
      <c r="B308" s="40"/>
      <c r="C308" s="20"/>
      <c r="D308" s="35"/>
      <c r="E308" s="35"/>
      <c r="F308" s="35"/>
      <c r="G308" s="35"/>
      <c r="H308" s="35"/>
      <c r="I308" s="21"/>
      <c r="J308" s="21"/>
      <c r="K308" s="21"/>
      <c r="L308" s="21"/>
      <c r="M308" s="35"/>
      <c r="N308" s="35"/>
      <c r="O308" s="35"/>
      <c r="P308" s="19"/>
      <c r="Q308" s="19"/>
      <c r="R308" s="19"/>
      <c r="T308" s="35"/>
      <c r="U308" s="35"/>
      <c r="V308" s="35"/>
      <c r="W308" s="35"/>
      <c r="X308" s="35"/>
      <c r="Y308" s="35"/>
      <c r="Z308" s="35"/>
    </row>
    <row r="309" spans="1:26" ht="15">
      <c r="A309" s="33"/>
      <c r="B309" s="40"/>
      <c r="C309" s="20"/>
      <c r="D309" s="35"/>
      <c r="E309" s="35"/>
      <c r="F309" s="35"/>
      <c r="G309" s="35"/>
      <c r="H309" s="35"/>
      <c r="I309" s="21"/>
      <c r="J309" s="21"/>
      <c r="K309" s="21"/>
      <c r="L309" s="21"/>
      <c r="M309" s="35"/>
      <c r="N309" s="35"/>
      <c r="O309" s="35"/>
      <c r="P309" s="19"/>
      <c r="Q309" s="19"/>
      <c r="R309" s="19"/>
      <c r="T309" s="35"/>
      <c r="U309" s="35"/>
      <c r="V309" s="35"/>
      <c r="W309" s="35"/>
      <c r="X309" s="35"/>
      <c r="Y309" s="35"/>
      <c r="Z309" s="35"/>
    </row>
    <row r="310" spans="1:26" ht="15">
      <c r="A310" s="33"/>
      <c r="B310" s="40"/>
      <c r="C310" s="20"/>
      <c r="D310" s="35"/>
      <c r="E310" s="35"/>
      <c r="F310" s="35"/>
      <c r="G310" s="35"/>
      <c r="H310" s="35"/>
      <c r="I310" s="21"/>
      <c r="J310" s="21"/>
      <c r="K310" s="21"/>
      <c r="L310" s="21"/>
      <c r="M310" s="35"/>
      <c r="N310" s="35"/>
      <c r="O310" s="35"/>
      <c r="P310" s="19"/>
      <c r="Q310" s="19"/>
      <c r="R310" s="19"/>
      <c r="T310" s="35"/>
      <c r="U310" s="35"/>
      <c r="V310" s="35"/>
      <c r="W310" s="35"/>
      <c r="X310" s="35"/>
      <c r="Y310" s="35"/>
      <c r="Z310" s="35"/>
    </row>
    <row r="311" spans="1:26" ht="15">
      <c r="A311" s="33"/>
      <c r="B311" s="40"/>
      <c r="C311" s="20"/>
      <c r="D311" s="35"/>
      <c r="E311" s="35"/>
      <c r="F311" s="35"/>
      <c r="G311" s="35"/>
      <c r="H311" s="35"/>
      <c r="I311" s="21"/>
      <c r="J311" s="21"/>
      <c r="K311" s="21"/>
      <c r="L311" s="21"/>
      <c r="M311" s="35"/>
      <c r="N311" s="35"/>
      <c r="O311" s="35"/>
      <c r="P311" s="19"/>
      <c r="Q311" s="19"/>
      <c r="R311" s="19"/>
      <c r="T311" s="35"/>
      <c r="U311" s="35"/>
      <c r="V311" s="35"/>
      <c r="W311" s="35"/>
      <c r="X311" s="35"/>
      <c r="Y311" s="35"/>
      <c r="Z311" s="35"/>
    </row>
    <row r="312" spans="1:26" ht="15">
      <c r="A312" s="33"/>
      <c r="B312" s="40"/>
      <c r="C312" s="20"/>
      <c r="D312" s="35"/>
      <c r="E312" s="35"/>
      <c r="F312" s="35"/>
      <c r="G312" s="35"/>
      <c r="H312" s="35"/>
      <c r="I312" s="21"/>
      <c r="J312" s="21"/>
      <c r="K312" s="21"/>
      <c r="L312" s="21"/>
      <c r="M312" s="35"/>
      <c r="N312" s="35"/>
      <c r="O312" s="35"/>
      <c r="P312" s="19"/>
      <c r="Q312" s="19"/>
      <c r="R312" s="19"/>
      <c r="T312" s="35"/>
      <c r="U312" s="35"/>
      <c r="V312" s="35"/>
      <c r="W312" s="35"/>
      <c r="X312" s="35"/>
      <c r="Y312" s="35"/>
      <c r="Z312" s="35"/>
    </row>
    <row r="313" spans="1:26" ht="15">
      <c r="A313" s="33"/>
      <c r="B313" s="40"/>
      <c r="C313" s="20"/>
      <c r="D313" s="35"/>
      <c r="E313" s="35"/>
      <c r="F313" s="35"/>
      <c r="G313" s="35"/>
      <c r="H313" s="35"/>
      <c r="I313" s="21"/>
      <c r="J313" s="21"/>
      <c r="K313" s="21"/>
      <c r="L313" s="21"/>
      <c r="M313" s="35"/>
      <c r="N313" s="35"/>
      <c r="O313" s="35"/>
      <c r="P313" s="19"/>
      <c r="Q313" s="19"/>
      <c r="R313" s="19"/>
      <c r="T313" s="35"/>
      <c r="U313" s="35"/>
      <c r="V313" s="35"/>
      <c r="W313" s="35"/>
      <c r="X313" s="35"/>
      <c r="Y313" s="35"/>
      <c r="Z313" s="35"/>
    </row>
    <row r="314" spans="1:26" ht="15">
      <c r="A314" s="33"/>
      <c r="B314" s="40"/>
      <c r="C314" s="20"/>
      <c r="D314" s="35"/>
      <c r="E314" s="35"/>
      <c r="F314" s="35"/>
      <c r="G314" s="35"/>
      <c r="H314" s="35"/>
      <c r="I314" s="21"/>
      <c r="J314" s="21"/>
      <c r="K314" s="21"/>
      <c r="L314" s="21"/>
      <c r="M314" s="35"/>
      <c r="N314" s="35"/>
      <c r="O314" s="35"/>
      <c r="P314" s="19"/>
      <c r="Q314" s="19"/>
      <c r="R314" s="19"/>
      <c r="T314" s="35"/>
      <c r="U314" s="35"/>
      <c r="V314" s="35"/>
      <c r="W314" s="35"/>
      <c r="X314" s="35"/>
      <c r="Y314" s="35"/>
      <c r="Z314" s="35"/>
    </row>
    <row r="315" spans="1:26" ht="15">
      <c r="A315" s="33"/>
      <c r="B315" s="40"/>
      <c r="C315" s="20"/>
      <c r="D315" s="35"/>
      <c r="E315" s="35"/>
      <c r="F315" s="35"/>
      <c r="G315" s="35"/>
      <c r="H315" s="35"/>
      <c r="I315" s="21"/>
      <c r="J315" s="21"/>
      <c r="K315" s="21"/>
      <c r="L315" s="21"/>
      <c r="M315" s="35"/>
      <c r="N315" s="35"/>
      <c r="O315" s="35"/>
      <c r="P315" s="19"/>
      <c r="Q315" s="19"/>
      <c r="R315" s="19"/>
      <c r="T315" s="35"/>
      <c r="U315" s="35"/>
      <c r="V315" s="35"/>
      <c r="W315" s="35"/>
      <c r="X315" s="35"/>
      <c r="Y315" s="35"/>
      <c r="Z315" s="35"/>
    </row>
    <row r="316" spans="1:26" ht="15">
      <c r="A316" s="33"/>
      <c r="B316" s="40"/>
      <c r="C316" s="20"/>
      <c r="D316" s="35"/>
      <c r="E316" s="35"/>
      <c r="F316" s="35"/>
      <c r="G316" s="35"/>
      <c r="H316" s="35"/>
      <c r="I316" s="21"/>
      <c r="J316" s="21"/>
      <c r="K316" s="21"/>
      <c r="L316" s="21"/>
      <c r="M316" s="35"/>
      <c r="N316" s="35"/>
      <c r="O316" s="35"/>
      <c r="P316" s="19"/>
      <c r="Q316" s="19"/>
      <c r="R316" s="19"/>
      <c r="T316" s="35"/>
      <c r="U316" s="35"/>
      <c r="V316" s="35"/>
      <c r="W316" s="35"/>
      <c r="X316" s="35"/>
      <c r="Y316" s="35"/>
      <c r="Z316" s="35"/>
    </row>
    <row r="317" spans="1:26" ht="15">
      <c r="A317" s="33"/>
      <c r="B317" s="40"/>
      <c r="C317" s="20"/>
      <c r="D317" s="35"/>
      <c r="E317" s="35"/>
      <c r="F317" s="35"/>
      <c r="G317" s="35"/>
      <c r="H317" s="35"/>
      <c r="I317" s="21"/>
      <c r="J317" s="21"/>
      <c r="K317" s="21"/>
      <c r="L317" s="21"/>
      <c r="M317" s="35"/>
      <c r="N317" s="35"/>
      <c r="O317" s="35"/>
      <c r="P317" s="19"/>
      <c r="Q317" s="19"/>
      <c r="R317" s="19"/>
      <c r="T317" s="35"/>
      <c r="U317" s="35"/>
      <c r="V317" s="35"/>
      <c r="W317" s="35"/>
      <c r="X317" s="35"/>
      <c r="Y317" s="35"/>
      <c r="Z317" s="35"/>
    </row>
    <row r="318" spans="1:26" ht="15">
      <c r="A318" s="33"/>
      <c r="B318" s="40"/>
      <c r="C318" s="20"/>
      <c r="D318" s="35"/>
      <c r="E318" s="35"/>
      <c r="F318" s="35"/>
      <c r="G318" s="35"/>
      <c r="H318" s="35"/>
      <c r="I318" s="21"/>
      <c r="J318" s="21"/>
      <c r="K318" s="21"/>
      <c r="L318" s="21"/>
      <c r="M318" s="35"/>
      <c r="N318" s="35"/>
      <c r="O318" s="35"/>
      <c r="P318" s="19"/>
      <c r="Q318" s="19"/>
      <c r="R318" s="19"/>
      <c r="T318" s="35"/>
      <c r="U318" s="35"/>
      <c r="V318" s="35"/>
      <c r="W318" s="35"/>
      <c r="X318" s="35"/>
      <c r="Y318" s="35"/>
      <c r="Z318" s="35"/>
    </row>
    <row r="319" spans="1:26" ht="15">
      <c r="A319" s="33"/>
      <c r="B319" s="40"/>
      <c r="C319" s="20"/>
      <c r="D319" s="35"/>
      <c r="E319" s="35"/>
      <c r="F319" s="35"/>
      <c r="G319" s="35"/>
      <c r="H319" s="35"/>
      <c r="I319" s="21"/>
      <c r="J319" s="21"/>
      <c r="K319" s="21"/>
      <c r="L319" s="21"/>
      <c r="M319" s="35"/>
      <c r="N319" s="35"/>
      <c r="O319" s="35"/>
      <c r="P319" s="19"/>
      <c r="Q319" s="19"/>
      <c r="R319" s="19"/>
      <c r="T319" s="35"/>
      <c r="U319" s="35"/>
      <c r="V319" s="35"/>
      <c r="W319" s="35"/>
      <c r="X319" s="35"/>
      <c r="Y319" s="35"/>
      <c r="Z319" s="35"/>
    </row>
    <row r="320" spans="1:26" ht="15">
      <c r="A320" s="33"/>
      <c r="B320" s="40"/>
      <c r="C320" s="20"/>
      <c r="D320" s="35"/>
      <c r="E320" s="35"/>
      <c r="F320" s="35"/>
      <c r="G320" s="35"/>
      <c r="H320" s="35"/>
      <c r="I320" s="21"/>
      <c r="J320" s="21"/>
      <c r="K320" s="21"/>
      <c r="L320" s="21"/>
      <c r="M320" s="35"/>
      <c r="N320" s="35"/>
      <c r="O320" s="35"/>
      <c r="P320" s="19"/>
      <c r="Q320" s="19"/>
      <c r="R320" s="19"/>
      <c r="T320" s="35"/>
      <c r="U320" s="35"/>
      <c r="V320" s="35"/>
      <c r="W320" s="35"/>
      <c r="X320" s="35"/>
      <c r="Y320" s="35"/>
      <c r="Z320" s="35"/>
    </row>
    <row r="321" spans="1:26" ht="15">
      <c r="A321" s="33"/>
      <c r="B321" s="40"/>
      <c r="C321" s="20"/>
      <c r="D321" s="35"/>
      <c r="E321" s="35"/>
      <c r="F321" s="35"/>
      <c r="G321" s="35"/>
      <c r="H321" s="35"/>
      <c r="I321" s="21"/>
      <c r="J321" s="21"/>
      <c r="K321" s="21"/>
      <c r="L321" s="21"/>
      <c r="M321" s="35"/>
      <c r="N321" s="35"/>
      <c r="O321" s="35"/>
      <c r="P321" s="19"/>
      <c r="Q321" s="19"/>
      <c r="R321" s="19"/>
      <c r="T321" s="35"/>
      <c r="U321" s="35"/>
      <c r="V321" s="35"/>
      <c r="W321" s="35"/>
      <c r="X321" s="35"/>
      <c r="Y321" s="35"/>
      <c r="Z321" s="35"/>
    </row>
    <row r="322" spans="1:26" ht="15">
      <c r="A322" s="33"/>
      <c r="B322" s="40"/>
      <c r="C322" s="20"/>
      <c r="D322" s="35"/>
      <c r="E322" s="35"/>
      <c r="F322" s="35"/>
      <c r="G322" s="35"/>
      <c r="H322" s="35"/>
      <c r="I322" s="21"/>
      <c r="J322" s="21"/>
      <c r="K322" s="21"/>
      <c r="L322" s="21"/>
      <c r="M322" s="35"/>
      <c r="N322" s="35"/>
      <c r="O322" s="35"/>
      <c r="P322" s="19"/>
      <c r="Q322" s="19"/>
      <c r="R322" s="19"/>
      <c r="T322" s="35"/>
      <c r="U322" s="35"/>
      <c r="V322" s="35"/>
      <c r="W322" s="35"/>
      <c r="X322" s="35"/>
      <c r="Y322" s="35"/>
      <c r="Z322" s="35"/>
    </row>
    <row r="323" spans="1:26" ht="15">
      <c r="A323" s="33"/>
      <c r="B323" s="40"/>
      <c r="C323" s="20"/>
      <c r="D323" s="35"/>
      <c r="E323" s="35"/>
      <c r="F323" s="35"/>
      <c r="G323" s="35"/>
      <c r="H323" s="35"/>
      <c r="I323" s="21"/>
      <c r="J323" s="21"/>
      <c r="K323" s="21"/>
      <c r="L323" s="21"/>
      <c r="M323" s="35"/>
      <c r="N323" s="35"/>
      <c r="O323" s="35"/>
      <c r="P323" s="19"/>
      <c r="Q323" s="19"/>
      <c r="R323" s="19"/>
      <c r="T323" s="35"/>
      <c r="U323" s="35"/>
      <c r="V323" s="35"/>
      <c r="W323" s="35"/>
      <c r="X323" s="35"/>
      <c r="Y323" s="35"/>
      <c r="Z323" s="35"/>
    </row>
    <row r="324" spans="1:26" ht="15">
      <c r="A324" s="33"/>
      <c r="B324" s="40"/>
      <c r="C324" s="20"/>
      <c r="D324" s="35"/>
      <c r="E324" s="35"/>
      <c r="F324" s="35"/>
      <c r="G324" s="35"/>
      <c r="H324" s="35"/>
      <c r="I324" s="21"/>
      <c r="J324" s="21"/>
      <c r="K324" s="21"/>
      <c r="L324" s="21"/>
      <c r="M324" s="35"/>
      <c r="N324" s="35"/>
      <c r="O324" s="35"/>
      <c r="P324" s="19"/>
      <c r="Q324" s="19"/>
      <c r="R324" s="19"/>
      <c r="T324" s="35"/>
      <c r="U324" s="35"/>
      <c r="V324" s="35"/>
      <c r="W324" s="35"/>
      <c r="X324" s="35"/>
      <c r="Y324" s="35"/>
      <c r="Z324" s="35"/>
    </row>
    <row r="325" spans="1:26" ht="15">
      <c r="A325" s="33"/>
      <c r="B325" s="40"/>
      <c r="C325" s="20"/>
      <c r="D325" s="35"/>
      <c r="E325" s="35"/>
      <c r="F325" s="35"/>
      <c r="G325" s="35"/>
      <c r="H325" s="35"/>
      <c r="I325" s="21"/>
      <c r="J325" s="21"/>
      <c r="K325" s="21"/>
      <c r="L325" s="21"/>
      <c r="M325" s="35"/>
      <c r="N325" s="35"/>
      <c r="O325" s="35"/>
      <c r="P325" s="19"/>
      <c r="Q325" s="19"/>
      <c r="R325" s="19"/>
      <c r="T325" s="35"/>
      <c r="U325" s="35"/>
      <c r="V325" s="35"/>
      <c r="W325" s="35"/>
      <c r="X325" s="35"/>
      <c r="Y325" s="35"/>
      <c r="Z325" s="35"/>
    </row>
    <row r="326" spans="1:26" ht="15">
      <c r="A326" s="33"/>
      <c r="B326" s="40"/>
      <c r="C326" s="20"/>
      <c r="D326" s="35"/>
      <c r="E326" s="35"/>
      <c r="F326" s="35"/>
      <c r="G326" s="35"/>
      <c r="H326" s="35"/>
      <c r="I326" s="21"/>
      <c r="J326" s="21"/>
      <c r="K326" s="21"/>
      <c r="L326" s="21"/>
      <c r="M326" s="35"/>
      <c r="N326" s="35"/>
      <c r="O326" s="35"/>
      <c r="P326" s="19"/>
      <c r="Q326" s="19"/>
      <c r="R326" s="19"/>
      <c r="T326" s="35"/>
      <c r="U326" s="35"/>
      <c r="V326" s="35"/>
      <c r="W326" s="35"/>
      <c r="X326" s="35"/>
      <c r="Y326" s="35"/>
      <c r="Z326" s="35"/>
    </row>
    <row r="327" spans="1:26" ht="15">
      <c r="A327" s="33"/>
      <c r="B327" s="40"/>
      <c r="C327" s="20"/>
      <c r="D327" s="35"/>
      <c r="E327" s="35"/>
      <c r="F327" s="35"/>
      <c r="G327" s="35"/>
      <c r="H327" s="35"/>
      <c r="I327" s="21"/>
      <c r="J327" s="21"/>
      <c r="K327" s="21"/>
      <c r="L327" s="21"/>
      <c r="M327" s="35"/>
      <c r="N327" s="35"/>
      <c r="O327" s="35"/>
      <c r="P327" s="19"/>
      <c r="Q327" s="19"/>
      <c r="R327" s="19"/>
      <c r="T327" s="35"/>
      <c r="U327" s="35"/>
      <c r="V327" s="35"/>
      <c r="W327" s="35"/>
      <c r="X327" s="35"/>
      <c r="Y327" s="35"/>
      <c r="Z327" s="35"/>
    </row>
    <row r="328" spans="1:26" ht="15">
      <c r="A328" s="33"/>
      <c r="B328" s="40"/>
      <c r="C328" s="20"/>
      <c r="D328" s="35"/>
      <c r="E328" s="35"/>
      <c r="F328" s="35"/>
      <c r="G328" s="35"/>
      <c r="H328" s="35"/>
      <c r="I328" s="21"/>
      <c r="J328" s="21"/>
      <c r="K328" s="21"/>
      <c r="L328" s="21"/>
      <c r="M328" s="35"/>
      <c r="N328" s="35"/>
      <c r="O328" s="35"/>
      <c r="P328" s="19"/>
      <c r="Q328" s="19"/>
      <c r="R328" s="19"/>
      <c r="T328" s="35"/>
      <c r="U328" s="35"/>
      <c r="V328" s="35"/>
      <c r="W328" s="35"/>
      <c r="X328" s="35"/>
      <c r="Y328" s="35"/>
      <c r="Z328" s="35"/>
    </row>
    <row r="329" spans="1:26" ht="15">
      <c r="A329" s="33"/>
      <c r="B329" s="40"/>
      <c r="C329" s="20"/>
      <c r="D329" s="35"/>
      <c r="E329" s="35"/>
      <c r="F329" s="35"/>
      <c r="G329" s="35"/>
      <c r="H329" s="35"/>
      <c r="I329" s="21"/>
      <c r="J329" s="21"/>
      <c r="K329" s="21"/>
      <c r="L329" s="21"/>
      <c r="M329" s="35"/>
      <c r="N329" s="35"/>
      <c r="O329" s="35"/>
      <c r="P329" s="19"/>
      <c r="Q329" s="19"/>
      <c r="R329" s="19"/>
      <c r="T329" s="35"/>
      <c r="U329" s="35"/>
      <c r="V329" s="35"/>
      <c r="W329" s="35"/>
      <c r="X329" s="35"/>
      <c r="Y329" s="35"/>
      <c r="Z329" s="35"/>
    </row>
    <row r="330" spans="1:26" ht="15">
      <c r="A330" s="33"/>
      <c r="B330" s="40"/>
      <c r="C330" s="20"/>
      <c r="D330" s="35"/>
      <c r="E330" s="35"/>
      <c r="F330" s="35"/>
      <c r="G330" s="35"/>
      <c r="H330" s="35"/>
      <c r="I330" s="21"/>
      <c r="J330" s="21"/>
      <c r="K330" s="21"/>
      <c r="L330" s="21"/>
      <c r="M330" s="35"/>
      <c r="N330" s="35"/>
      <c r="O330" s="35"/>
      <c r="P330" s="19"/>
      <c r="Q330" s="19"/>
      <c r="R330" s="19"/>
      <c r="T330" s="35"/>
      <c r="U330" s="35"/>
      <c r="V330" s="35"/>
      <c r="W330" s="35"/>
      <c r="X330" s="35"/>
      <c r="Y330" s="35"/>
      <c r="Z330" s="35"/>
    </row>
    <row r="331" spans="1:26" ht="15">
      <c r="A331" s="33"/>
      <c r="B331" s="40"/>
      <c r="C331" s="20"/>
      <c r="D331" s="35"/>
      <c r="E331" s="35"/>
      <c r="F331" s="35"/>
      <c r="G331" s="35"/>
      <c r="H331" s="35"/>
      <c r="I331" s="21"/>
      <c r="J331" s="21"/>
      <c r="K331" s="21"/>
      <c r="L331" s="21"/>
      <c r="M331" s="35"/>
      <c r="N331" s="35"/>
      <c r="O331" s="35"/>
      <c r="P331" s="19"/>
      <c r="Q331" s="19"/>
      <c r="R331" s="19"/>
      <c r="T331" s="35"/>
      <c r="U331" s="35"/>
      <c r="V331" s="35"/>
      <c r="W331" s="35"/>
      <c r="X331" s="35"/>
      <c r="Y331" s="35"/>
      <c r="Z331" s="35"/>
    </row>
    <row r="332" spans="1:26" ht="15">
      <c r="A332" s="33"/>
      <c r="B332" s="40"/>
      <c r="C332" s="20"/>
      <c r="D332" s="35"/>
      <c r="E332" s="35"/>
      <c r="F332" s="35"/>
      <c r="G332" s="35"/>
      <c r="H332" s="35"/>
      <c r="I332" s="21"/>
      <c r="J332" s="21"/>
      <c r="K332" s="21"/>
      <c r="L332" s="21"/>
      <c r="M332" s="35"/>
      <c r="N332" s="35"/>
      <c r="O332" s="35"/>
      <c r="P332" s="19"/>
      <c r="Q332" s="19"/>
      <c r="R332" s="19"/>
      <c r="T332" s="35"/>
      <c r="U332" s="35"/>
      <c r="V332" s="35"/>
      <c r="W332" s="35"/>
      <c r="X332" s="35"/>
      <c r="Y332" s="35"/>
      <c r="Z332" s="35"/>
    </row>
    <row r="333" spans="1:26" ht="15">
      <c r="A333" s="33"/>
      <c r="B333" s="40"/>
      <c r="C333" s="20"/>
      <c r="D333" s="35"/>
      <c r="E333" s="35"/>
      <c r="F333" s="35"/>
      <c r="G333" s="35"/>
      <c r="H333" s="35"/>
      <c r="I333" s="21"/>
      <c r="J333" s="21"/>
      <c r="K333" s="21"/>
      <c r="L333" s="21"/>
      <c r="M333" s="35"/>
      <c r="N333" s="35"/>
      <c r="O333" s="35"/>
      <c r="P333" s="19"/>
      <c r="Q333" s="19"/>
      <c r="R333" s="19"/>
      <c r="T333" s="35"/>
      <c r="U333" s="35"/>
      <c r="V333" s="35"/>
      <c r="W333" s="35"/>
      <c r="X333" s="35"/>
      <c r="Y333" s="35"/>
      <c r="Z333" s="35"/>
    </row>
    <row r="334" spans="1:26" ht="15">
      <c r="A334" s="33"/>
      <c r="B334" s="40"/>
      <c r="C334" s="20"/>
      <c r="D334" s="35"/>
      <c r="E334" s="35"/>
      <c r="F334" s="35"/>
      <c r="G334" s="35"/>
      <c r="H334" s="35"/>
      <c r="I334" s="21"/>
      <c r="J334" s="21"/>
      <c r="K334" s="21"/>
      <c r="L334" s="21"/>
      <c r="M334" s="35"/>
      <c r="N334" s="35"/>
      <c r="O334" s="35"/>
      <c r="P334" s="19"/>
      <c r="Q334" s="19"/>
      <c r="R334" s="19"/>
      <c r="T334" s="35"/>
      <c r="U334" s="35"/>
      <c r="V334" s="35"/>
      <c r="W334" s="35"/>
      <c r="X334" s="35"/>
      <c r="Y334" s="35"/>
      <c r="Z334" s="35"/>
    </row>
    <row r="335" spans="1:26" ht="15">
      <c r="A335" s="33"/>
      <c r="B335" s="40"/>
      <c r="C335" s="20"/>
      <c r="D335" s="35"/>
      <c r="E335" s="35"/>
      <c r="F335" s="35"/>
      <c r="G335" s="35"/>
      <c r="H335" s="35"/>
      <c r="I335" s="21"/>
      <c r="J335" s="21"/>
      <c r="K335" s="21"/>
      <c r="L335" s="21"/>
      <c r="M335" s="35"/>
      <c r="N335" s="35"/>
      <c r="O335" s="35"/>
      <c r="P335" s="19"/>
      <c r="Q335" s="19"/>
      <c r="R335" s="19"/>
      <c r="T335" s="35"/>
      <c r="U335" s="35"/>
      <c r="V335" s="35"/>
      <c r="W335" s="35"/>
      <c r="X335" s="35"/>
      <c r="Y335" s="35"/>
      <c r="Z335" s="35"/>
    </row>
    <row r="336" spans="1:26" ht="15">
      <c r="A336" s="33"/>
      <c r="B336" s="40"/>
      <c r="C336" s="20"/>
      <c r="D336" s="35"/>
      <c r="E336" s="35"/>
      <c r="F336" s="35"/>
      <c r="G336" s="35"/>
      <c r="H336" s="35"/>
      <c r="I336" s="21"/>
      <c r="J336" s="21"/>
      <c r="K336" s="21"/>
      <c r="L336" s="21"/>
      <c r="M336" s="35"/>
      <c r="N336" s="35"/>
      <c r="O336" s="35"/>
      <c r="P336" s="19"/>
      <c r="Q336" s="19"/>
      <c r="R336" s="19"/>
      <c r="T336" s="35"/>
      <c r="U336" s="35"/>
      <c r="V336" s="35"/>
      <c r="W336" s="35"/>
      <c r="X336" s="35"/>
      <c r="Y336" s="35"/>
      <c r="Z336" s="35"/>
    </row>
    <row r="337" spans="1:26" ht="15">
      <c r="A337" s="33"/>
      <c r="B337" s="40"/>
      <c r="C337" s="20"/>
      <c r="D337" s="35"/>
      <c r="E337" s="35"/>
      <c r="F337" s="35"/>
      <c r="G337" s="35"/>
      <c r="H337" s="35"/>
      <c r="I337" s="21"/>
      <c r="J337" s="21"/>
      <c r="K337" s="21"/>
      <c r="L337" s="21"/>
      <c r="M337" s="35"/>
      <c r="N337" s="35"/>
      <c r="O337" s="35"/>
      <c r="P337" s="19"/>
      <c r="Q337" s="19"/>
      <c r="R337" s="19"/>
      <c r="T337" s="35"/>
      <c r="U337" s="35"/>
      <c r="V337" s="35"/>
      <c r="W337" s="35"/>
      <c r="X337" s="35"/>
      <c r="Y337" s="35"/>
      <c r="Z337" s="35"/>
    </row>
    <row r="338" spans="1:26" ht="15">
      <c r="A338" s="33"/>
      <c r="B338" s="40"/>
      <c r="C338" s="20"/>
      <c r="D338" s="35"/>
      <c r="E338" s="35"/>
      <c r="F338" s="35"/>
      <c r="G338" s="35"/>
      <c r="H338" s="35"/>
      <c r="I338" s="21"/>
      <c r="J338" s="21"/>
      <c r="K338" s="21"/>
      <c r="L338" s="21"/>
      <c r="M338" s="35"/>
      <c r="N338" s="35"/>
      <c r="O338" s="35"/>
      <c r="P338" s="19"/>
      <c r="Q338" s="19"/>
      <c r="R338" s="19"/>
      <c r="T338" s="35"/>
      <c r="U338" s="35"/>
      <c r="V338" s="35"/>
      <c r="W338" s="35"/>
      <c r="X338" s="35"/>
      <c r="Y338" s="35"/>
      <c r="Z338" s="35"/>
    </row>
    <row r="339" spans="1:26" ht="15">
      <c r="A339" s="33"/>
      <c r="B339" s="40"/>
      <c r="C339" s="20"/>
      <c r="D339" s="35"/>
      <c r="E339" s="35"/>
      <c r="F339" s="35"/>
      <c r="G339" s="35"/>
      <c r="H339" s="35"/>
      <c r="I339" s="21"/>
      <c r="J339" s="21"/>
      <c r="K339" s="21"/>
      <c r="L339" s="21"/>
      <c r="M339" s="35"/>
      <c r="N339" s="35"/>
      <c r="O339" s="35"/>
      <c r="P339" s="19"/>
      <c r="Q339" s="19"/>
      <c r="R339" s="19"/>
      <c r="T339" s="35"/>
      <c r="U339" s="35"/>
      <c r="V339" s="35"/>
      <c r="W339" s="35"/>
      <c r="X339" s="35"/>
      <c r="Y339" s="35"/>
      <c r="Z339" s="35"/>
    </row>
    <row r="340" spans="1:26" ht="15">
      <c r="A340" s="33"/>
      <c r="B340" s="40"/>
      <c r="C340" s="20"/>
      <c r="D340" s="35"/>
      <c r="E340" s="35"/>
      <c r="F340" s="35"/>
      <c r="G340" s="35"/>
      <c r="H340" s="35"/>
      <c r="I340" s="21"/>
      <c r="J340" s="21"/>
      <c r="K340" s="21"/>
      <c r="L340" s="21"/>
      <c r="M340" s="35"/>
      <c r="N340" s="35"/>
      <c r="O340" s="35"/>
      <c r="P340" s="19"/>
      <c r="Q340" s="19"/>
      <c r="R340" s="19"/>
      <c r="T340" s="35"/>
      <c r="U340" s="35"/>
      <c r="V340" s="35"/>
      <c r="W340" s="35"/>
      <c r="X340" s="35"/>
      <c r="Y340" s="35"/>
      <c r="Z340" s="35"/>
    </row>
    <row r="341" spans="1:26" ht="15">
      <c r="A341" s="33"/>
      <c r="B341" s="40"/>
      <c r="C341" s="20"/>
      <c r="D341" s="35"/>
      <c r="E341" s="35"/>
      <c r="F341" s="35"/>
      <c r="G341" s="35"/>
      <c r="H341" s="35"/>
      <c r="I341" s="21"/>
      <c r="J341" s="21"/>
      <c r="K341" s="21"/>
      <c r="L341" s="21"/>
      <c r="M341" s="35"/>
      <c r="N341" s="35"/>
      <c r="O341" s="35"/>
      <c r="P341" s="19"/>
      <c r="Q341" s="19"/>
      <c r="R341" s="19"/>
      <c r="T341" s="35"/>
      <c r="U341" s="35"/>
      <c r="V341" s="35"/>
      <c r="W341" s="35"/>
      <c r="X341" s="35"/>
      <c r="Y341" s="35"/>
      <c r="Z341" s="35"/>
    </row>
    <row r="342" spans="1:26" ht="15">
      <c r="A342" s="33"/>
      <c r="B342" s="40"/>
      <c r="C342" s="20"/>
      <c r="D342" s="35"/>
      <c r="E342" s="35"/>
      <c r="F342" s="35"/>
      <c r="G342" s="35"/>
      <c r="H342" s="35"/>
      <c r="I342" s="21"/>
      <c r="J342" s="21"/>
      <c r="K342" s="21"/>
      <c r="L342" s="21"/>
      <c r="M342" s="35"/>
      <c r="N342" s="35"/>
      <c r="O342" s="35"/>
      <c r="P342" s="19"/>
      <c r="Q342" s="19"/>
      <c r="R342" s="19"/>
      <c r="T342" s="35"/>
      <c r="U342" s="35"/>
      <c r="V342" s="35"/>
      <c r="W342" s="35"/>
      <c r="X342" s="35"/>
      <c r="Y342" s="35"/>
      <c r="Z342" s="35"/>
    </row>
    <row r="343" spans="1:26" ht="15">
      <c r="A343" s="33"/>
      <c r="B343" s="40"/>
      <c r="C343" s="20"/>
      <c r="D343" s="35"/>
      <c r="E343" s="35"/>
      <c r="F343" s="35"/>
      <c r="G343" s="35"/>
      <c r="H343" s="35"/>
      <c r="I343" s="21"/>
      <c r="J343" s="21"/>
      <c r="K343" s="21"/>
      <c r="L343" s="21"/>
      <c r="M343" s="35"/>
      <c r="N343" s="35"/>
      <c r="O343" s="35"/>
      <c r="P343" s="19"/>
      <c r="Q343" s="19"/>
      <c r="R343" s="19"/>
      <c r="T343" s="35"/>
      <c r="U343" s="35"/>
      <c r="V343" s="35"/>
      <c r="W343" s="35"/>
      <c r="X343" s="35"/>
      <c r="Y343" s="35"/>
      <c r="Z343" s="35"/>
    </row>
    <row r="344" spans="1:26" ht="15">
      <c r="A344" s="33"/>
      <c r="B344" s="40"/>
      <c r="C344" s="20"/>
      <c r="D344" s="35"/>
      <c r="E344" s="35"/>
      <c r="F344" s="35"/>
      <c r="G344" s="35"/>
      <c r="H344" s="35"/>
      <c r="I344" s="21"/>
      <c r="J344" s="21"/>
      <c r="K344" s="21"/>
      <c r="L344" s="21"/>
      <c r="M344" s="35"/>
      <c r="N344" s="35"/>
      <c r="O344" s="35"/>
      <c r="P344" s="19"/>
      <c r="Q344" s="19"/>
      <c r="R344" s="19"/>
      <c r="T344" s="35"/>
      <c r="U344" s="35"/>
      <c r="V344" s="35"/>
      <c r="W344" s="35"/>
      <c r="X344" s="35"/>
      <c r="Y344" s="35"/>
      <c r="Z344" s="35"/>
    </row>
    <row r="345" spans="1:26" ht="15">
      <c r="A345" s="33"/>
      <c r="B345" s="40"/>
      <c r="C345" s="20"/>
      <c r="D345" s="35"/>
      <c r="E345" s="35"/>
      <c r="F345" s="35"/>
      <c r="G345" s="35"/>
      <c r="H345" s="35"/>
      <c r="I345" s="21"/>
      <c r="J345" s="21"/>
      <c r="K345" s="21"/>
      <c r="L345" s="21"/>
      <c r="M345" s="35"/>
      <c r="N345" s="35"/>
      <c r="O345" s="35"/>
      <c r="P345" s="19"/>
      <c r="Q345" s="19"/>
      <c r="R345" s="19"/>
      <c r="T345" s="35"/>
      <c r="U345" s="35"/>
      <c r="V345" s="35"/>
      <c r="W345" s="35"/>
      <c r="X345" s="35"/>
      <c r="Y345" s="35"/>
      <c r="Z345" s="35"/>
    </row>
    <row r="346" spans="1:26" ht="15">
      <c r="A346" s="33"/>
      <c r="B346" s="40"/>
      <c r="C346" s="20"/>
      <c r="D346" s="35"/>
      <c r="E346" s="35"/>
      <c r="F346" s="35"/>
      <c r="G346" s="35"/>
      <c r="H346" s="35"/>
      <c r="I346" s="21"/>
      <c r="J346" s="21"/>
      <c r="K346" s="21"/>
      <c r="L346" s="21"/>
      <c r="M346" s="35"/>
      <c r="N346" s="35"/>
      <c r="O346" s="35"/>
      <c r="P346" s="19"/>
      <c r="Q346" s="19"/>
      <c r="R346" s="19"/>
      <c r="T346" s="35"/>
      <c r="U346" s="35"/>
      <c r="V346" s="35"/>
      <c r="W346" s="35"/>
      <c r="X346" s="35"/>
      <c r="Y346" s="35"/>
      <c r="Z346" s="35"/>
    </row>
    <row r="347" spans="1:26" ht="15">
      <c r="A347" s="33"/>
      <c r="B347" s="40"/>
      <c r="C347" s="20"/>
      <c r="D347" s="35"/>
      <c r="E347" s="35"/>
      <c r="F347" s="35"/>
      <c r="G347" s="35"/>
      <c r="H347" s="35"/>
      <c r="I347" s="21"/>
      <c r="J347" s="21"/>
      <c r="K347" s="21"/>
      <c r="L347" s="21"/>
      <c r="M347" s="35"/>
      <c r="N347" s="35"/>
      <c r="O347" s="35"/>
      <c r="P347" s="19"/>
      <c r="Q347" s="19"/>
      <c r="R347" s="19"/>
      <c r="T347" s="35"/>
      <c r="U347" s="35"/>
      <c r="V347" s="35"/>
      <c r="W347" s="35"/>
      <c r="X347" s="35"/>
      <c r="Y347" s="35"/>
      <c r="Z347" s="35"/>
    </row>
    <row r="348" spans="1:26" ht="15">
      <c r="A348" s="33"/>
      <c r="B348" s="40"/>
      <c r="C348" s="20"/>
      <c r="D348" s="35"/>
      <c r="E348" s="35"/>
      <c r="F348" s="35"/>
      <c r="G348" s="35"/>
      <c r="H348" s="35"/>
      <c r="I348" s="21"/>
      <c r="J348" s="21"/>
      <c r="K348" s="21"/>
      <c r="L348" s="21"/>
      <c r="M348" s="35"/>
      <c r="N348" s="35"/>
      <c r="O348" s="35"/>
      <c r="P348" s="19"/>
      <c r="Q348" s="19"/>
      <c r="R348" s="19"/>
      <c r="T348" s="35"/>
      <c r="U348" s="35"/>
      <c r="V348" s="35"/>
      <c r="W348" s="35"/>
      <c r="X348" s="35"/>
      <c r="Y348" s="35"/>
      <c r="Z348" s="35"/>
    </row>
    <row r="349" spans="1:26" ht="15">
      <c r="A349" s="33"/>
      <c r="B349" s="40"/>
      <c r="C349" s="20"/>
      <c r="D349" s="35"/>
      <c r="E349" s="35"/>
      <c r="F349" s="35"/>
      <c r="G349" s="35"/>
      <c r="H349" s="35"/>
      <c r="I349" s="21"/>
      <c r="J349" s="21"/>
      <c r="K349" s="21"/>
      <c r="L349" s="21"/>
      <c r="M349" s="35"/>
      <c r="N349" s="35"/>
      <c r="O349" s="35"/>
      <c r="P349" s="19"/>
      <c r="Q349" s="19"/>
      <c r="R349" s="19"/>
      <c r="T349" s="35"/>
      <c r="U349" s="35"/>
      <c r="V349" s="35"/>
      <c r="W349" s="35"/>
      <c r="X349" s="35"/>
      <c r="Y349" s="35"/>
      <c r="Z349" s="35"/>
    </row>
    <row r="350" spans="1:26" ht="15">
      <c r="A350" s="33"/>
      <c r="B350" s="40"/>
      <c r="C350" s="20"/>
      <c r="D350" s="35"/>
      <c r="E350" s="35"/>
      <c r="F350" s="35"/>
      <c r="G350" s="35"/>
      <c r="H350" s="35"/>
      <c r="I350" s="21"/>
      <c r="J350" s="21"/>
      <c r="K350" s="21"/>
      <c r="L350" s="21"/>
      <c r="M350" s="35"/>
      <c r="N350" s="35"/>
      <c r="O350" s="35"/>
      <c r="P350" s="19"/>
      <c r="Q350" s="19"/>
      <c r="R350" s="19"/>
      <c r="T350" s="35"/>
      <c r="U350" s="35"/>
      <c r="V350" s="35"/>
      <c r="W350" s="35"/>
      <c r="X350" s="35"/>
      <c r="Y350" s="35"/>
      <c r="Z350" s="35"/>
    </row>
    <row r="351" spans="1:26" ht="15">
      <c r="A351" s="33"/>
      <c r="B351" s="40"/>
      <c r="C351" s="20"/>
      <c r="D351" s="35"/>
      <c r="E351" s="35"/>
      <c r="F351" s="35"/>
      <c r="G351" s="35"/>
      <c r="H351" s="35"/>
      <c r="I351" s="21"/>
      <c r="J351" s="21"/>
      <c r="K351" s="21"/>
      <c r="L351" s="21"/>
      <c r="M351" s="35"/>
      <c r="N351" s="35"/>
      <c r="O351" s="35"/>
      <c r="P351" s="19"/>
      <c r="Q351" s="19"/>
      <c r="R351" s="19"/>
      <c r="T351" s="35"/>
      <c r="U351" s="35"/>
      <c r="V351" s="35"/>
      <c r="W351" s="35"/>
      <c r="X351" s="35"/>
      <c r="Y351" s="35"/>
      <c r="Z351" s="35"/>
    </row>
    <row r="352" spans="1:26" ht="15">
      <c r="A352" s="33"/>
      <c r="B352" s="40"/>
      <c r="C352" s="20"/>
      <c r="D352" s="35"/>
      <c r="E352" s="35"/>
      <c r="F352" s="35"/>
      <c r="G352" s="35"/>
      <c r="H352" s="35"/>
      <c r="I352" s="21"/>
      <c r="J352" s="21"/>
      <c r="K352" s="21"/>
      <c r="L352" s="21"/>
      <c r="M352" s="35"/>
      <c r="N352" s="35"/>
      <c r="O352" s="35"/>
      <c r="P352" s="19"/>
      <c r="Q352" s="19"/>
      <c r="R352" s="19"/>
      <c r="T352" s="35"/>
      <c r="U352" s="35"/>
      <c r="V352" s="35"/>
      <c r="W352" s="35"/>
      <c r="X352" s="35"/>
      <c r="Y352" s="35"/>
      <c r="Z352" s="35"/>
    </row>
    <row r="353" spans="1:26" ht="15">
      <c r="A353" s="33"/>
      <c r="B353" s="40"/>
      <c r="C353" s="20"/>
      <c r="D353" s="35"/>
      <c r="E353" s="35"/>
      <c r="F353" s="35"/>
      <c r="G353" s="35"/>
      <c r="H353" s="35"/>
      <c r="I353" s="21"/>
      <c r="J353" s="21"/>
      <c r="K353" s="21"/>
      <c r="L353" s="21"/>
      <c r="M353" s="35"/>
      <c r="N353" s="35"/>
      <c r="O353" s="35"/>
      <c r="P353" s="19"/>
      <c r="Q353" s="19"/>
      <c r="R353" s="19"/>
      <c r="T353" s="35"/>
      <c r="U353" s="35"/>
      <c r="V353" s="35"/>
      <c r="W353" s="35"/>
      <c r="X353" s="35"/>
      <c r="Y353" s="35"/>
      <c r="Z353" s="35"/>
    </row>
    <row r="354" spans="1:26" ht="15">
      <c r="A354" s="33"/>
      <c r="B354" s="40"/>
      <c r="C354" s="20"/>
      <c r="D354" s="35"/>
      <c r="E354" s="35"/>
      <c r="F354" s="35"/>
      <c r="G354" s="35"/>
      <c r="H354" s="35"/>
      <c r="I354" s="21"/>
      <c r="J354" s="21"/>
      <c r="K354" s="21"/>
      <c r="L354" s="21"/>
      <c r="M354" s="35"/>
      <c r="N354" s="35"/>
      <c r="O354" s="35"/>
      <c r="P354" s="19"/>
      <c r="Q354" s="19"/>
      <c r="R354" s="19"/>
      <c r="T354" s="35"/>
      <c r="U354" s="35"/>
      <c r="V354" s="35"/>
      <c r="W354" s="35"/>
      <c r="X354" s="35"/>
      <c r="Y354" s="35"/>
      <c r="Z354" s="35"/>
    </row>
    <row r="355" spans="1:26" ht="15">
      <c r="A355" s="33"/>
      <c r="B355" s="40"/>
      <c r="C355" s="20"/>
      <c r="D355" s="35"/>
      <c r="E355" s="35"/>
      <c r="F355" s="35"/>
      <c r="G355" s="35"/>
      <c r="H355" s="35"/>
      <c r="I355" s="21"/>
      <c r="J355" s="21"/>
      <c r="K355" s="21"/>
      <c r="L355" s="21"/>
      <c r="M355" s="35"/>
      <c r="N355" s="35"/>
      <c r="O355" s="35"/>
      <c r="P355" s="19"/>
      <c r="Q355" s="19"/>
      <c r="R355" s="19"/>
      <c r="T355" s="35"/>
      <c r="U355" s="35"/>
      <c r="V355" s="35"/>
      <c r="W355" s="35"/>
      <c r="X355" s="35"/>
      <c r="Y355" s="35"/>
      <c r="Z355" s="35"/>
    </row>
    <row r="356" spans="1:26" ht="15">
      <c r="A356" s="33"/>
      <c r="B356" s="40"/>
      <c r="C356" s="20"/>
      <c r="D356" s="35"/>
      <c r="E356" s="35"/>
      <c r="F356" s="35"/>
      <c r="G356" s="35"/>
      <c r="H356" s="35"/>
      <c r="I356" s="21"/>
      <c r="J356" s="21"/>
      <c r="K356" s="21"/>
      <c r="L356" s="21"/>
      <c r="M356" s="35"/>
      <c r="N356" s="35"/>
      <c r="O356" s="35"/>
      <c r="P356" s="19"/>
      <c r="Q356" s="19"/>
      <c r="R356" s="19"/>
      <c r="T356" s="35"/>
      <c r="U356" s="35"/>
      <c r="V356" s="35"/>
      <c r="W356" s="35"/>
      <c r="X356" s="35"/>
      <c r="Y356" s="35"/>
      <c r="Z356" s="35"/>
    </row>
    <row r="357" spans="1:26" ht="15">
      <c r="A357" s="33"/>
      <c r="B357" s="40"/>
      <c r="C357" s="20"/>
      <c r="D357" s="35"/>
      <c r="E357" s="35"/>
      <c r="F357" s="35"/>
      <c r="G357" s="35"/>
      <c r="H357" s="35"/>
      <c r="I357" s="21"/>
      <c r="J357" s="21"/>
      <c r="K357" s="21"/>
      <c r="L357" s="21"/>
      <c r="M357" s="35"/>
      <c r="N357" s="35"/>
      <c r="O357" s="35"/>
      <c r="P357" s="19"/>
      <c r="Q357" s="19"/>
      <c r="R357" s="19"/>
      <c r="T357" s="35"/>
      <c r="U357" s="35"/>
      <c r="V357" s="35"/>
      <c r="W357" s="35"/>
      <c r="X357" s="35"/>
      <c r="Y357" s="35"/>
      <c r="Z357" s="35"/>
    </row>
    <row r="358" spans="1:26" ht="15">
      <c r="A358" s="33"/>
      <c r="B358" s="40"/>
      <c r="C358" s="20"/>
      <c r="D358" s="35"/>
      <c r="E358" s="35"/>
      <c r="F358" s="35"/>
      <c r="G358" s="35"/>
      <c r="H358" s="35"/>
      <c r="I358" s="21"/>
      <c r="J358" s="21"/>
      <c r="K358" s="21"/>
      <c r="L358" s="21"/>
      <c r="M358" s="35"/>
      <c r="N358" s="35"/>
      <c r="O358" s="35"/>
      <c r="P358" s="19"/>
      <c r="Q358" s="19"/>
      <c r="R358" s="19"/>
      <c r="T358" s="35"/>
      <c r="U358" s="35"/>
      <c r="V358" s="35"/>
      <c r="W358" s="35"/>
      <c r="X358" s="35"/>
      <c r="Y358" s="35"/>
      <c r="Z358" s="35"/>
    </row>
    <row r="359" spans="1:26" ht="15">
      <c r="A359" s="33"/>
      <c r="B359" s="40"/>
      <c r="C359" s="20"/>
      <c r="D359" s="35"/>
      <c r="E359" s="35"/>
      <c r="F359" s="35"/>
      <c r="G359" s="35"/>
      <c r="H359" s="35"/>
      <c r="I359" s="21"/>
      <c r="J359" s="21"/>
      <c r="K359" s="21"/>
      <c r="L359" s="21"/>
      <c r="M359" s="35"/>
      <c r="N359" s="35"/>
      <c r="O359" s="35"/>
      <c r="P359" s="19"/>
      <c r="Q359" s="19"/>
      <c r="R359" s="19"/>
      <c r="T359" s="35"/>
      <c r="U359" s="35"/>
      <c r="V359" s="35"/>
      <c r="W359" s="35"/>
      <c r="X359" s="35"/>
      <c r="Y359" s="35"/>
      <c r="Z359" s="35"/>
    </row>
    <row r="360" spans="1:26" ht="15">
      <c r="A360" s="33"/>
      <c r="B360" s="40"/>
      <c r="C360" s="20"/>
      <c r="D360" s="35"/>
      <c r="E360" s="35"/>
      <c r="F360" s="35"/>
      <c r="G360" s="35"/>
      <c r="H360" s="35"/>
      <c r="I360" s="21"/>
      <c r="J360" s="21"/>
      <c r="K360" s="21"/>
      <c r="L360" s="21"/>
      <c r="M360" s="35"/>
      <c r="N360" s="35"/>
      <c r="O360" s="35"/>
      <c r="P360" s="19"/>
      <c r="Q360" s="19"/>
      <c r="R360" s="19"/>
      <c r="T360" s="35"/>
      <c r="U360" s="35"/>
      <c r="V360" s="35"/>
      <c r="W360" s="35"/>
      <c r="X360" s="35"/>
      <c r="Y360" s="35"/>
      <c r="Z360" s="35"/>
    </row>
    <row r="361" spans="1:26" ht="15">
      <c r="A361" s="33"/>
      <c r="B361" s="40"/>
      <c r="C361" s="20"/>
      <c r="D361" s="35"/>
      <c r="E361" s="35"/>
      <c r="F361" s="35"/>
      <c r="G361" s="35"/>
      <c r="H361" s="35"/>
      <c r="I361" s="21"/>
      <c r="J361" s="21"/>
      <c r="K361" s="21"/>
      <c r="L361" s="21"/>
      <c r="M361" s="35"/>
      <c r="N361" s="35"/>
      <c r="O361" s="35"/>
      <c r="P361" s="19"/>
      <c r="Q361" s="19"/>
      <c r="R361" s="19"/>
      <c r="T361" s="35"/>
      <c r="U361" s="35"/>
      <c r="V361" s="35"/>
      <c r="W361" s="35"/>
      <c r="X361" s="35"/>
      <c r="Y361" s="35"/>
      <c r="Z361" s="35"/>
    </row>
    <row r="362" spans="1:26" ht="15">
      <c r="A362" s="33"/>
      <c r="B362" s="40"/>
      <c r="C362" s="20"/>
      <c r="D362" s="35"/>
      <c r="E362" s="35"/>
      <c r="F362" s="35"/>
      <c r="G362" s="35"/>
      <c r="H362" s="35"/>
      <c r="I362" s="21"/>
      <c r="J362" s="21"/>
      <c r="K362" s="21"/>
      <c r="L362" s="21"/>
      <c r="M362" s="35"/>
      <c r="N362" s="35"/>
      <c r="O362" s="35"/>
      <c r="P362" s="19"/>
      <c r="Q362" s="19"/>
      <c r="R362" s="19"/>
      <c r="T362" s="35"/>
      <c r="U362" s="35"/>
      <c r="V362" s="35"/>
      <c r="W362" s="35"/>
      <c r="X362" s="35"/>
      <c r="Y362" s="35"/>
      <c r="Z362" s="35"/>
    </row>
    <row r="363" spans="1:26" ht="15">
      <c r="A363" s="33"/>
      <c r="B363" s="40"/>
      <c r="C363" s="20"/>
      <c r="D363" s="35"/>
      <c r="E363" s="35"/>
      <c r="F363" s="35"/>
      <c r="G363" s="35"/>
      <c r="H363" s="35"/>
      <c r="I363" s="21"/>
      <c r="J363" s="21"/>
      <c r="K363" s="21"/>
      <c r="L363" s="21"/>
      <c r="M363" s="35"/>
      <c r="N363" s="35"/>
      <c r="O363" s="35"/>
      <c r="P363" s="19"/>
      <c r="Q363" s="19"/>
      <c r="R363" s="19"/>
      <c r="T363" s="35"/>
      <c r="U363" s="35"/>
      <c r="V363" s="35"/>
      <c r="W363" s="35"/>
      <c r="X363" s="35"/>
      <c r="Y363" s="35"/>
      <c r="Z363" s="35"/>
    </row>
    <row r="364" spans="1:26" ht="15">
      <c r="A364" s="33"/>
      <c r="B364" s="40"/>
      <c r="C364" s="20"/>
      <c r="D364" s="35"/>
      <c r="E364" s="35"/>
      <c r="F364" s="35"/>
      <c r="G364" s="35"/>
      <c r="H364" s="35"/>
      <c r="I364" s="21"/>
      <c r="J364" s="21"/>
      <c r="K364" s="21"/>
      <c r="L364" s="21"/>
      <c r="M364" s="35"/>
      <c r="N364" s="35"/>
      <c r="O364" s="35"/>
      <c r="P364" s="19"/>
      <c r="Q364" s="19"/>
      <c r="R364" s="19"/>
      <c r="T364" s="35"/>
      <c r="U364" s="35"/>
      <c r="V364" s="35"/>
      <c r="W364" s="35"/>
      <c r="X364" s="35"/>
      <c r="Y364" s="35"/>
      <c r="Z364" s="35"/>
    </row>
    <row r="365" spans="1:26" ht="15">
      <c r="A365" s="33"/>
      <c r="B365" s="40"/>
      <c r="C365" s="20"/>
      <c r="D365" s="35"/>
      <c r="E365" s="35"/>
      <c r="F365" s="35"/>
      <c r="G365" s="35"/>
      <c r="H365" s="35"/>
      <c r="I365" s="21"/>
      <c r="J365" s="21"/>
      <c r="K365" s="21"/>
      <c r="L365" s="21"/>
      <c r="M365" s="35"/>
      <c r="N365" s="35"/>
      <c r="O365" s="35"/>
      <c r="P365" s="19"/>
      <c r="Q365" s="19"/>
      <c r="R365" s="19"/>
      <c r="T365" s="35"/>
      <c r="U365" s="35"/>
      <c r="V365" s="35"/>
      <c r="W365" s="35"/>
      <c r="X365" s="35"/>
      <c r="Y365" s="35"/>
      <c r="Z365" s="35"/>
    </row>
    <row r="366" spans="1:26" ht="15">
      <c r="A366" s="33"/>
      <c r="B366" s="40"/>
      <c r="C366" s="20"/>
      <c r="D366" s="35"/>
      <c r="E366" s="35"/>
      <c r="F366" s="35"/>
      <c r="G366" s="35"/>
      <c r="H366" s="35"/>
      <c r="I366" s="21"/>
      <c r="J366" s="21"/>
      <c r="K366" s="21"/>
      <c r="L366" s="21"/>
      <c r="M366" s="35"/>
      <c r="N366" s="35"/>
      <c r="O366" s="35"/>
      <c r="P366" s="19"/>
      <c r="Q366" s="19"/>
      <c r="R366" s="19"/>
      <c r="T366" s="35"/>
      <c r="U366" s="35"/>
      <c r="V366" s="35"/>
      <c r="W366" s="35"/>
      <c r="X366" s="35"/>
      <c r="Y366" s="35"/>
      <c r="Z366" s="35"/>
    </row>
    <row r="367" spans="1:26" ht="15">
      <c r="A367" s="33"/>
      <c r="B367" s="40"/>
      <c r="C367" s="20"/>
      <c r="D367" s="35"/>
      <c r="E367" s="35"/>
      <c r="F367" s="35"/>
      <c r="G367" s="35"/>
      <c r="H367" s="35"/>
      <c r="I367" s="21"/>
      <c r="J367" s="21"/>
      <c r="K367" s="21"/>
      <c r="L367" s="21"/>
      <c r="M367" s="35"/>
      <c r="N367" s="35"/>
      <c r="O367" s="35"/>
      <c r="P367" s="19"/>
      <c r="Q367" s="19"/>
      <c r="R367" s="19"/>
      <c r="T367" s="35"/>
      <c r="U367" s="35"/>
      <c r="V367" s="35"/>
      <c r="W367" s="35"/>
      <c r="X367" s="35"/>
      <c r="Y367" s="35"/>
      <c r="Z367" s="35"/>
    </row>
    <row r="368" spans="1:26" ht="15">
      <c r="A368" s="33"/>
      <c r="B368" s="40"/>
      <c r="C368" s="20"/>
      <c r="D368" s="35"/>
      <c r="E368" s="35"/>
      <c r="F368" s="35"/>
      <c r="G368" s="35"/>
      <c r="H368" s="35"/>
      <c r="I368" s="21"/>
      <c r="J368" s="21"/>
      <c r="K368" s="21"/>
      <c r="L368" s="21"/>
      <c r="M368" s="35"/>
      <c r="N368" s="35"/>
      <c r="O368" s="35"/>
      <c r="P368" s="19"/>
      <c r="Q368" s="19"/>
      <c r="R368" s="19"/>
      <c r="T368" s="35"/>
      <c r="U368" s="35"/>
      <c r="V368" s="35"/>
      <c r="W368" s="35"/>
      <c r="X368" s="35"/>
      <c r="Y368" s="35"/>
      <c r="Z368" s="35"/>
    </row>
    <row r="369" spans="1:26" ht="15">
      <c r="A369" s="33"/>
      <c r="B369" s="40"/>
      <c r="C369" s="20"/>
      <c r="D369" s="35"/>
      <c r="E369" s="35"/>
      <c r="F369" s="35"/>
      <c r="G369" s="35"/>
      <c r="H369" s="35"/>
      <c r="I369" s="21"/>
      <c r="J369" s="21"/>
      <c r="K369" s="21"/>
      <c r="L369" s="21"/>
      <c r="M369" s="35"/>
      <c r="N369" s="35"/>
      <c r="O369" s="35"/>
      <c r="P369" s="19"/>
      <c r="Q369" s="19"/>
      <c r="R369" s="19"/>
      <c r="T369" s="35"/>
      <c r="U369" s="35"/>
      <c r="V369" s="35"/>
      <c r="W369" s="35"/>
      <c r="X369" s="35"/>
      <c r="Y369" s="35"/>
      <c r="Z369" s="35"/>
    </row>
    <row r="370" spans="1:26" ht="15">
      <c r="A370" s="33"/>
      <c r="B370" s="40"/>
      <c r="C370" s="20"/>
      <c r="D370" s="35"/>
      <c r="E370" s="35"/>
      <c r="F370" s="35"/>
      <c r="G370" s="35"/>
      <c r="H370" s="35"/>
      <c r="I370" s="21"/>
      <c r="J370" s="21"/>
      <c r="K370" s="21"/>
      <c r="L370" s="21"/>
      <c r="M370" s="35"/>
      <c r="N370" s="35"/>
      <c r="O370" s="35"/>
      <c r="P370" s="19"/>
      <c r="Q370" s="19"/>
      <c r="R370" s="19"/>
      <c r="T370" s="35"/>
      <c r="U370" s="35"/>
      <c r="V370" s="35"/>
      <c r="W370" s="35"/>
      <c r="X370" s="35"/>
      <c r="Y370" s="35"/>
      <c r="Z370" s="35"/>
    </row>
    <row r="371" spans="1:26" ht="15">
      <c r="A371" s="33"/>
      <c r="B371" s="40"/>
      <c r="C371" s="20"/>
      <c r="D371" s="35"/>
      <c r="E371" s="35"/>
      <c r="F371" s="35"/>
      <c r="G371" s="35"/>
      <c r="H371" s="35"/>
      <c r="I371" s="21"/>
      <c r="J371" s="21"/>
      <c r="K371" s="21"/>
      <c r="L371" s="21"/>
      <c r="M371" s="35"/>
      <c r="N371" s="35"/>
      <c r="O371" s="35"/>
      <c r="P371" s="19"/>
      <c r="Q371" s="19"/>
      <c r="R371" s="19"/>
      <c r="T371" s="35"/>
      <c r="U371" s="35"/>
      <c r="V371" s="35"/>
      <c r="W371" s="35"/>
      <c r="X371" s="35"/>
      <c r="Y371" s="35"/>
      <c r="Z371" s="35"/>
    </row>
    <row r="372" spans="1:26" ht="15">
      <c r="A372" s="33"/>
      <c r="B372" s="40"/>
      <c r="C372" s="20"/>
      <c r="D372" s="35"/>
      <c r="E372" s="35"/>
      <c r="F372" s="35"/>
      <c r="G372" s="35"/>
      <c r="H372" s="35"/>
      <c r="I372" s="21"/>
      <c r="J372" s="21"/>
      <c r="K372" s="21"/>
      <c r="L372" s="21"/>
      <c r="M372" s="35"/>
      <c r="N372" s="35"/>
      <c r="O372" s="35"/>
      <c r="P372" s="19"/>
      <c r="Q372" s="19"/>
      <c r="R372" s="19"/>
      <c r="T372" s="35"/>
      <c r="U372" s="35"/>
      <c r="V372" s="35"/>
      <c r="W372" s="35"/>
      <c r="X372" s="35"/>
      <c r="Y372" s="35"/>
      <c r="Z372" s="35"/>
    </row>
    <row r="373" spans="1:26" ht="15">
      <c r="A373" s="33"/>
      <c r="B373" s="40"/>
      <c r="C373" s="20"/>
      <c r="D373" s="35"/>
      <c r="E373" s="35"/>
      <c r="F373" s="35"/>
      <c r="G373" s="35"/>
      <c r="H373" s="35"/>
      <c r="I373" s="21"/>
      <c r="J373" s="21"/>
      <c r="K373" s="21"/>
      <c r="L373" s="21"/>
      <c r="M373" s="35"/>
      <c r="N373" s="35"/>
      <c r="O373" s="35"/>
      <c r="P373" s="19"/>
      <c r="Q373" s="19"/>
      <c r="R373" s="19"/>
      <c r="T373" s="35"/>
      <c r="U373" s="35"/>
      <c r="V373" s="35"/>
      <c r="W373" s="35"/>
      <c r="X373" s="35"/>
      <c r="Y373" s="35"/>
      <c r="Z373" s="35"/>
    </row>
    <row r="374" spans="1:26" ht="15">
      <c r="A374" s="33"/>
      <c r="B374" s="40"/>
      <c r="C374" s="20"/>
      <c r="D374" s="35"/>
      <c r="E374" s="35"/>
      <c r="F374" s="35"/>
      <c r="G374" s="35"/>
      <c r="H374" s="35"/>
      <c r="I374" s="21"/>
      <c r="J374" s="21"/>
      <c r="K374" s="21"/>
      <c r="L374" s="21"/>
      <c r="M374" s="35"/>
      <c r="N374" s="35"/>
      <c r="O374" s="35"/>
      <c r="P374" s="19"/>
      <c r="Q374" s="19"/>
      <c r="R374" s="19"/>
      <c r="T374" s="35"/>
      <c r="U374" s="35"/>
      <c r="V374" s="35"/>
      <c r="W374" s="35"/>
      <c r="X374" s="35"/>
      <c r="Y374" s="35"/>
      <c r="Z374" s="35"/>
    </row>
    <row r="375" spans="1:26" ht="15">
      <c r="A375" s="33"/>
      <c r="B375" s="40"/>
      <c r="C375" s="20"/>
      <c r="D375" s="35"/>
      <c r="E375" s="35"/>
      <c r="F375" s="35"/>
      <c r="G375" s="35"/>
      <c r="H375" s="35"/>
      <c r="I375" s="21"/>
      <c r="J375" s="21"/>
      <c r="K375" s="21"/>
      <c r="L375" s="21"/>
      <c r="M375" s="35"/>
      <c r="N375" s="35"/>
      <c r="O375" s="35"/>
      <c r="P375" s="19"/>
      <c r="Q375" s="19"/>
      <c r="R375" s="19"/>
      <c r="T375" s="35"/>
      <c r="U375" s="35"/>
      <c r="V375" s="35"/>
      <c r="W375" s="35"/>
      <c r="X375" s="35"/>
      <c r="Y375" s="35"/>
      <c r="Z375" s="35"/>
    </row>
    <row r="376" spans="1:26" ht="15">
      <c r="A376" s="33"/>
      <c r="B376" s="40"/>
      <c r="C376" s="20"/>
      <c r="D376" s="35"/>
      <c r="E376" s="35"/>
      <c r="F376" s="35"/>
      <c r="G376" s="35"/>
      <c r="H376" s="35"/>
      <c r="I376" s="21"/>
      <c r="J376" s="21"/>
      <c r="K376" s="21"/>
      <c r="L376" s="21"/>
      <c r="M376" s="35"/>
      <c r="N376" s="35"/>
      <c r="O376" s="35"/>
      <c r="P376" s="19"/>
      <c r="Q376" s="19"/>
      <c r="R376" s="19"/>
      <c r="T376" s="35"/>
      <c r="U376" s="35"/>
      <c r="V376" s="35"/>
      <c r="W376" s="35"/>
      <c r="X376" s="35"/>
      <c r="Y376" s="35"/>
      <c r="Z376" s="35"/>
    </row>
    <row r="377" spans="1:26" ht="15">
      <c r="A377" s="33"/>
      <c r="B377" s="40"/>
      <c r="C377" s="20"/>
      <c r="D377" s="35"/>
      <c r="E377" s="35"/>
      <c r="F377" s="35"/>
      <c r="G377" s="35"/>
      <c r="H377" s="35"/>
      <c r="I377" s="21"/>
      <c r="J377" s="21"/>
      <c r="K377" s="21"/>
      <c r="L377" s="21"/>
      <c r="M377" s="35"/>
      <c r="N377" s="35"/>
      <c r="O377" s="35"/>
      <c r="P377" s="19"/>
      <c r="Q377" s="19"/>
      <c r="R377" s="19"/>
      <c r="T377" s="35"/>
      <c r="U377" s="35"/>
      <c r="V377" s="35"/>
      <c r="W377" s="35"/>
      <c r="X377" s="35"/>
      <c r="Y377" s="35"/>
      <c r="Z377" s="35"/>
    </row>
    <row r="378" spans="1:26" ht="15">
      <c r="A378" s="33"/>
      <c r="B378" s="40"/>
      <c r="C378" s="20"/>
      <c r="D378" s="35"/>
      <c r="E378" s="35"/>
      <c r="F378" s="35"/>
      <c r="G378" s="35"/>
      <c r="H378" s="35"/>
      <c r="I378" s="21"/>
      <c r="J378" s="21"/>
      <c r="K378" s="21"/>
      <c r="L378" s="21"/>
      <c r="M378" s="35"/>
      <c r="N378" s="35"/>
      <c r="O378" s="35"/>
      <c r="P378" s="19"/>
      <c r="Q378" s="19"/>
      <c r="R378" s="19"/>
      <c r="T378" s="35"/>
      <c r="U378" s="35"/>
      <c r="V378" s="35"/>
      <c r="W378" s="35"/>
      <c r="X378" s="35"/>
      <c r="Y378" s="35"/>
      <c r="Z378" s="35"/>
    </row>
    <row r="379" spans="1:26" ht="15">
      <c r="A379" s="33"/>
      <c r="B379" s="40"/>
      <c r="C379" s="20"/>
      <c r="D379" s="35"/>
      <c r="E379" s="35"/>
      <c r="F379" s="35"/>
      <c r="G379" s="35"/>
      <c r="H379" s="35"/>
      <c r="I379" s="21"/>
      <c r="J379" s="21"/>
      <c r="K379" s="21"/>
      <c r="L379" s="21"/>
      <c r="M379" s="35"/>
      <c r="N379" s="35"/>
      <c r="O379" s="35"/>
      <c r="P379" s="19"/>
      <c r="Q379" s="19"/>
      <c r="R379" s="19"/>
      <c r="T379" s="35"/>
      <c r="U379" s="35"/>
      <c r="V379" s="35"/>
      <c r="W379" s="35"/>
      <c r="X379" s="35"/>
      <c r="Y379" s="35"/>
      <c r="Z379" s="35"/>
    </row>
    <row r="380" spans="1:26" ht="15">
      <c r="A380" s="33"/>
      <c r="B380" s="40"/>
      <c r="C380" s="20"/>
      <c r="D380" s="35"/>
      <c r="E380" s="35"/>
      <c r="F380" s="35"/>
      <c r="G380" s="35"/>
      <c r="H380" s="35"/>
      <c r="I380" s="21"/>
      <c r="J380" s="21"/>
      <c r="K380" s="21"/>
      <c r="L380" s="21"/>
      <c r="M380" s="35"/>
      <c r="N380" s="35"/>
      <c r="O380" s="35"/>
      <c r="P380" s="19"/>
      <c r="Q380" s="19"/>
      <c r="R380" s="19"/>
      <c r="T380" s="35"/>
      <c r="U380" s="35"/>
      <c r="V380" s="35"/>
      <c r="W380" s="35"/>
      <c r="X380" s="35"/>
      <c r="Y380" s="35"/>
      <c r="Z380" s="35"/>
    </row>
    <row r="381" spans="1:26" ht="15">
      <c r="A381" s="33"/>
      <c r="B381" s="40"/>
      <c r="C381" s="20"/>
      <c r="D381" s="35"/>
      <c r="E381" s="35"/>
      <c r="F381" s="35"/>
      <c r="G381" s="35"/>
      <c r="H381" s="35"/>
      <c r="I381" s="21"/>
      <c r="J381" s="21"/>
      <c r="K381" s="21"/>
      <c r="L381" s="21"/>
      <c r="M381" s="35"/>
      <c r="N381" s="35"/>
      <c r="O381" s="35"/>
      <c r="P381" s="19"/>
      <c r="Q381" s="19"/>
      <c r="R381" s="19"/>
      <c r="T381" s="35"/>
      <c r="U381" s="35"/>
      <c r="V381" s="35"/>
      <c r="W381" s="35"/>
      <c r="X381" s="35"/>
      <c r="Y381" s="35"/>
      <c r="Z381" s="35"/>
    </row>
    <row r="382" spans="1:26" ht="15">
      <c r="A382" s="33"/>
      <c r="B382" s="40"/>
      <c r="C382" s="20"/>
      <c r="D382" s="35"/>
      <c r="E382" s="35"/>
      <c r="F382" s="35"/>
      <c r="G382" s="35"/>
      <c r="H382" s="35"/>
      <c r="I382" s="21"/>
      <c r="J382" s="21"/>
      <c r="K382" s="21"/>
      <c r="L382" s="21"/>
      <c r="M382" s="35"/>
      <c r="N382" s="35"/>
      <c r="O382" s="35"/>
      <c r="P382" s="19"/>
      <c r="Q382" s="19"/>
      <c r="R382" s="19"/>
      <c r="T382" s="35"/>
      <c r="U382" s="35"/>
      <c r="V382" s="35"/>
      <c r="W382" s="35"/>
      <c r="X382" s="35"/>
      <c r="Y382" s="35"/>
      <c r="Z382" s="35"/>
    </row>
    <row r="383" spans="1:26" ht="15">
      <c r="A383" s="33"/>
      <c r="B383" s="40"/>
      <c r="C383" s="20"/>
      <c r="D383" s="35"/>
      <c r="E383" s="35"/>
      <c r="F383" s="35"/>
      <c r="G383" s="35"/>
      <c r="H383" s="35"/>
      <c r="I383" s="21"/>
      <c r="J383" s="21"/>
      <c r="K383" s="21"/>
      <c r="L383" s="21"/>
      <c r="M383" s="35"/>
      <c r="N383" s="35"/>
      <c r="O383" s="35"/>
      <c r="P383" s="19"/>
      <c r="Q383" s="19"/>
      <c r="R383" s="19"/>
      <c r="T383" s="35"/>
      <c r="U383" s="35"/>
      <c r="V383" s="35"/>
      <c r="W383" s="35"/>
      <c r="X383" s="35"/>
      <c r="Y383" s="35"/>
      <c r="Z383" s="35"/>
    </row>
    <row r="384" spans="1:26" ht="15">
      <c r="A384" s="33"/>
      <c r="B384" s="40"/>
      <c r="C384" s="20"/>
      <c r="D384" s="35"/>
      <c r="E384" s="35"/>
      <c r="F384" s="35"/>
      <c r="G384" s="35"/>
      <c r="H384" s="35"/>
      <c r="I384" s="21"/>
      <c r="J384" s="21"/>
      <c r="K384" s="21"/>
      <c r="L384" s="21"/>
      <c r="M384" s="35"/>
      <c r="N384" s="35"/>
      <c r="O384" s="35"/>
      <c r="P384" s="19"/>
      <c r="Q384" s="19"/>
      <c r="R384" s="19"/>
      <c r="T384" s="35"/>
      <c r="U384" s="35"/>
      <c r="V384" s="35"/>
      <c r="W384" s="35"/>
      <c r="X384" s="35"/>
      <c r="Y384" s="35"/>
      <c r="Z384" s="35"/>
    </row>
    <row r="385" spans="1:26" ht="15">
      <c r="A385" s="33"/>
      <c r="B385" s="40"/>
      <c r="C385" s="20"/>
      <c r="D385" s="35"/>
      <c r="E385" s="35"/>
      <c r="F385" s="35"/>
      <c r="G385" s="35"/>
      <c r="H385" s="35"/>
      <c r="I385" s="21"/>
      <c r="J385" s="21"/>
      <c r="K385" s="21"/>
      <c r="L385" s="21"/>
      <c r="M385" s="35"/>
      <c r="N385" s="35"/>
      <c r="O385" s="35"/>
      <c r="P385" s="19"/>
      <c r="Q385" s="19"/>
      <c r="R385" s="19"/>
      <c r="T385" s="35"/>
      <c r="U385" s="35"/>
      <c r="V385" s="35"/>
      <c r="W385" s="35"/>
      <c r="X385" s="35"/>
      <c r="Y385" s="35"/>
      <c r="Z385" s="35"/>
    </row>
    <row r="386" spans="1:26" ht="15">
      <c r="A386" s="33"/>
      <c r="B386" s="40"/>
      <c r="C386" s="20"/>
      <c r="D386" s="35"/>
      <c r="E386" s="35"/>
      <c r="F386" s="35"/>
      <c r="G386" s="35"/>
      <c r="H386" s="35"/>
      <c r="I386" s="21"/>
      <c r="J386" s="21"/>
      <c r="K386" s="21"/>
      <c r="L386" s="21"/>
      <c r="M386" s="35"/>
      <c r="N386" s="35"/>
      <c r="O386" s="35"/>
      <c r="P386" s="19"/>
      <c r="Q386" s="19"/>
      <c r="R386" s="19"/>
      <c r="T386" s="35"/>
      <c r="U386" s="35"/>
      <c r="V386" s="35"/>
      <c r="W386" s="35"/>
      <c r="X386" s="35"/>
      <c r="Y386" s="35"/>
      <c r="Z386" s="35"/>
    </row>
    <row r="387" spans="1:26" ht="15">
      <c r="A387" s="33"/>
      <c r="B387" s="40"/>
      <c r="C387" s="20"/>
      <c r="D387" s="35"/>
      <c r="E387" s="35"/>
      <c r="F387" s="35"/>
      <c r="G387" s="35"/>
      <c r="H387" s="35"/>
      <c r="I387" s="21"/>
      <c r="J387" s="21"/>
      <c r="K387" s="21"/>
      <c r="L387" s="21"/>
      <c r="M387" s="35"/>
      <c r="N387" s="35"/>
      <c r="O387" s="35"/>
      <c r="P387" s="19"/>
      <c r="Q387" s="19"/>
      <c r="R387" s="19"/>
      <c r="T387" s="35"/>
      <c r="U387" s="35"/>
      <c r="V387" s="35"/>
      <c r="W387" s="35"/>
      <c r="X387" s="35"/>
      <c r="Y387" s="35"/>
      <c r="Z387" s="35"/>
    </row>
    <row r="388" spans="1:26" ht="15">
      <c r="A388" s="33"/>
      <c r="B388" s="40"/>
      <c r="C388" s="20"/>
      <c r="D388" s="35"/>
      <c r="E388" s="35"/>
      <c r="F388" s="35"/>
      <c r="G388" s="35"/>
      <c r="H388" s="35"/>
      <c r="I388" s="21"/>
      <c r="J388" s="21"/>
      <c r="K388" s="21"/>
      <c r="L388" s="21"/>
      <c r="M388" s="35"/>
      <c r="N388" s="35"/>
      <c r="O388" s="35"/>
      <c r="P388" s="19"/>
      <c r="Q388" s="19"/>
      <c r="R388" s="19"/>
      <c r="T388" s="35"/>
      <c r="U388" s="35"/>
      <c r="V388" s="35"/>
      <c r="W388" s="35"/>
      <c r="X388" s="35"/>
      <c r="Y388" s="35"/>
      <c r="Z388" s="35"/>
    </row>
    <row r="389" spans="1:26" ht="15">
      <c r="A389" s="33"/>
      <c r="B389" s="40"/>
      <c r="C389" s="20"/>
      <c r="D389" s="35"/>
      <c r="E389" s="35"/>
      <c r="F389" s="35"/>
      <c r="G389" s="35"/>
      <c r="H389" s="35"/>
      <c r="I389" s="21"/>
      <c r="J389" s="21"/>
      <c r="K389" s="21"/>
      <c r="L389" s="21"/>
      <c r="M389" s="35"/>
      <c r="N389" s="35"/>
      <c r="O389" s="35"/>
      <c r="P389" s="19"/>
      <c r="Q389" s="19"/>
      <c r="R389" s="19"/>
      <c r="T389" s="35"/>
      <c r="U389" s="35"/>
      <c r="V389" s="35"/>
      <c r="W389" s="35"/>
      <c r="X389" s="35"/>
      <c r="Y389" s="35"/>
      <c r="Z389" s="35"/>
    </row>
    <row r="390" spans="1:26" ht="15">
      <c r="A390" s="33"/>
      <c r="B390" s="40"/>
      <c r="C390" s="20"/>
      <c r="D390" s="35"/>
      <c r="E390" s="35"/>
      <c r="F390" s="35"/>
      <c r="G390" s="35"/>
      <c r="H390" s="35"/>
      <c r="I390" s="21"/>
      <c r="J390" s="21"/>
      <c r="K390" s="21"/>
      <c r="L390" s="21"/>
      <c r="M390" s="35"/>
      <c r="N390" s="35"/>
      <c r="O390" s="35"/>
      <c r="P390" s="19"/>
      <c r="Q390" s="19"/>
      <c r="R390" s="19"/>
      <c r="T390" s="35"/>
      <c r="U390" s="35"/>
      <c r="V390" s="35"/>
      <c r="W390" s="35"/>
      <c r="X390" s="35"/>
      <c r="Y390" s="35"/>
      <c r="Z390" s="35"/>
    </row>
    <row r="391" spans="1:26" ht="15">
      <c r="A391" s="33"/>
      <c r="B391" s="40"/>
      <c r="C391" s="20"/>
      <c r="D391" s="35"/>
      <c r="E391" s="35"/>
      <c r="F391" s="35"/>
      <c r="G391" s="35"/>
      <c r="H391" s="35"/>
      <c r="I391" s="21"/>
      <c r="J391" s="21"/>
      <c r="K391" s="21"/>
      <c r="L391" s="21"/>
      <c r="M391" s="35"/>
      <c r="N391" s="35"/>
      <c r="O391" s="35"/>
      <c r="P391" s="19"/>
      <c r="Q391" s="19"/>
      <c r="R391" s="19"/>
      <c r="T391" s="35"/>
      <c r="U391" s="35"/>
      <c r="V391" s="35"/>
      <c r="W391" s="35"/>
      <c r="X391" s="35"/>
      <c r="Y391" s="35"/>
      <c r="Z391" s="35"/>
    </row>
    <row r="392" spans="1:26" ht="15">
      <c r="A392" s="33"/>
      <c r="B392" s="40"/>
      <c r="C392" s="20"/>
      <c r="D392" s="35"/>
      <c r="E392" s="35"/>
      <c r="F392" s="35"/>
      <c r="G392" s="35"/>
      <c r="H392" s="35"/>
      <c r="I392" s="21"/>
      <c r="J392" s="21"/>
      <c r="K392" s="21"/>
      <c r="L392" s="21"/>
      <c r="M392" s="35"/>
      <c r="N392" s="35"/>
      <c r="O392" s="35"/>
      <c r="P392" s="19"/>
      <c r="Q392" s="19"/>
      <c r="R392" s="19"/>
      <c r="T392" s="35"/>
      <c r="U392" s="35"/>
      <c r="V392" s="35"/>
      <c r="W392" s="35"/>
      <c r="X392" s="35"/>
      <c r="Y392" s="35"/>
      <c r="Z392" s="35"/>
    </row>
    <row r="393" spans="1:26" ht="15">
      <c r="A393" s="33"/>
      <c r="B393" s="40"/>
      <c r="C393" s="20"/>
      <c r="D393" s="35"/>
      <c r="E393" s="35"/>
      <c r="F393" s="35"/>
      <c r="G393" s="35"/>
      <c r="H393" s="35"/>
      <c r="I393" s="21"/>
      <c r="J393" s="21"/>
      <c r="K393" s="21"/>
      <c r="L393" s="21"/>
      <c r="M393" s="35"/>
      <c r="N393" s="35"/>
      <c r="O393" s="35"/>
      <c r="P393" s="19"/>
      <c r="Q393" s="19"/>
      <c r="R393" s="19"/>
      <c r="T393" s="35"/>
      <c r="U393" s="35"/>
      <c r="V393" s="35"/>
      <c r="W393" s="35"/>
      <c r="X393" s="35"/>
      <c r="Y393" s="35"/>
      <c r="Z393" s="35"/>
    </row>
    <row r="394" spans="1:26" ht="15">
      <c r="A394" s="33"/>
      <c r="B394" s="40"/>
      <c r="C394" s="20"/>
      <c r="D394" s="35"/>
      <c r="E394" s="35"/>
      <c r="F394" s="35"/>
      <c r="G394" s="35"/>
      <c r="H394" s="35"/>
      <c r="I394" s="21"/>
      <c r="J394" s="21"/>
      <c r="K394" s="21"/>
      <c r="L394" s="21"/>
      <c r="M394" s="35"/>
      <c r="N394" s="35"/>
      <c r="O394" s="35"/>
      <c r="P394" s="19"/>
      <c r="Q394" s="19"/>
      <c r="R394" s="19"/>
      <c r="T394" s="35"/>
      <c r="U394" s="35"/>
      <c r="V394" s="35"/>
      <c r="W394" s="35"/>
      <c r="X394" s="35"/>
      <c r="Y394" s="35"/>
      <c r="Z394" s="35"/>
    </row>
    <row r="395" spans="1:26" ht="15">
      <c r="A395" s="33"/>
      <c r="B395" s="40"/>
      <c r="C395" s="20"/>
      <c r="D395" s="35"/>
      <c r="E395" s="35"/>
      <c r="F395" s="35"/>
      <c r="G395" s="35"/>
      <c r="H395" s="35"/>
      <c r="I395" s="21"/>
      <c r="J395" s="21"/>
      <c r="K395" s="21"/>
      <c r="L395" s="21"/>
      <c r="M395" s="35"/>
      <c r="N395" s="35"/>
      <c r="O395" s="35"/>
      <c r="P395" s="19"/>
      <c r="Q395" s="19"/>
      <c r="R395" s="19"/>
      <c r="T395" s="35"/>
      <c r="U395" s="35"/>
      <c r="V395" s="35"/>
      <c r="W395" s="35"/>
      <c r="X395" s="35"/>
      <c r="Y395" s="35"/>
      <c r="Z395" s="35"/>
    </row>
    <row r="396" spans="1:26" ht="15">
      <c r="A396" s="33"/>
      <c r="B396" s="40"/>
      <c r="C396" s="20"/>
      <c r="D396" s="35"/>
      <c r="E396" s="35"/>
      <c r="F396" s="35"/>
      <c r="G396" s="35"/>
      <c r="H396" s="35"/>
      <c r="I396" s="21"/>
      <c r="J396" s="21"/>
      <c r="K396" s="21"/>
      <c r="L396" s="21"/>
      <c r="M396" s="35"/>
      <c r="N396" s="35"/>
      <c r="O396" s="35"/>
      <c r="P396" s="19"/>
      <c r="Q396" s="19"/>
      <c r="R396" s="19"/>
      <c r="T396" s="35"/>
      <c r="U396" s="35"/>
      <c r="V396" s="35"/>
      <c r="W396" s="35"/>
      <c r="X396" s="35"/>
      <c r="Y396" s="35"/>
      <c r="Z396" s="35"/>
    </row>
    <row r="397" spans="1:26" ht="15">
      <c r="A397" s="33"/>
      <c r="B397" s="40"/>
      <c r="C397" s="20"/>
      <c r="D397" s="35"/>
      <c r="E397" s="35"/>
      <c r="F397" s="35"/>
      <c r="G397" s="35"/>
      <c r="H397" s="35"/>
      <c r="I397" s="21"/>
      <c r="J397" s="21"/>
      <c r="K397" s="21"/>
      <c r="L397" s="21"/>
      <c r="M397" s="35"/>
      <c r="N397" s="35"/>
      <c r="O397" s="35"/>
      <c r="P397" s="19"/>
      <c r="Q397" s="19"/>
      <c r="R397" s="19"/>
      <c r="T397" s="35"/>
      <c r="U397" s="35"/>
      <c r="V397" s="35"/>
      <c r="W397" s="35"/>
      <c r="X397" s="35"/>
      <c r="Y397" s="35"/>
      <c r="Z397" s="35"/>
    </row>
    <row r="398" spans="1:26" ht="15">
      <c r="A398" s="33"/>
      <c r="B398" s="40"/>
      <c r="C398" s="20"/>
      <c r="D398" s="35"/>
      <c r="E398" s="35"/>
      <c r="F398" s="35"/>
      <c r="G398" s="35"/>
      <c r="H398" s="35"/>
      <c r="I398" s="21"/>
      <c r="J398" s="21"/>
      <c r="K398" s="21"/>
      <c r="L398" s="21"/>
      <c r="M398" s="35"/>
      <c r="N398" s="35"/>
      <c r="O398" s="35"/>
      <c r="P398" s="19"/>
      <c r="Q398" s="19"/>
      <c r="R398" s="19"/>
      <c r="T398" s="35"/>
      <c r="U398" s="35"/>
      <c r="V398" s="35"/>
      <c r="W398" s="35"/>
      <c r="X398" s="35"/>
      <c r="Y398" s="35"/>
      <c r="Z398" s="35"/>
    </row>
    <row r="399" spans="1:26" ht="15">
      <c r="A399" s="33"/>
      <c r="B399" s="40"/>
      <c r="C399" s="20"/>
      <c r="D399" s="35"/>
      <c r="E399" s="35"/>
      <c r="F399" s="35"/>
      <c r="G399" s="35"/>
      <c r="H399" s="35"/>
      <c r="I399" s="21"/>
      <c r="J399" s="21"/>
      <c r="K399" s="21"/>
      <c r="L399" s="21"/>
      <c r="M399" s="35"/>
      <c r="N399" s="35"/>
      <c r="O399" s="35"/>
      <c r="P399" s="19"/>
      <c r="Q399" s="19"/>
      <c r="R399" s="19"/>
      <c r="T399" s="35"/>
      <c r="U399" s="35"/>
      <c r="V399" s="35"/>
      <c r="W399" s="35"/>
      <c r="X399" s="35"/>
      <c r="Y399" s="35"/>
      <c r="Z399" s="35"/>
    </row>
    <row r="400" spans="1:26" ht="15">
      <c r="A400" s="33"/>
      <c r="B400" s="40"/>
      <c r="C400" s="20"/>
      <c r="D400" s="35"/>
      <c r="E400" s="35"/>
      <c r="F400" s="35"/>
      <c r="G400" s="35"/>
      <c r="H400" s="35"/>
      <c r="I400" s="21"/>
      <c r="J400" s="21"/>
      <c r="K400" s="21"/>
      <c r="L400" s="21"/>
      <c r="M400" s="35"/>
      <c r="N400" s="35"/>
      <c r="O400" s="35"/>
      <c r="P400" s="19"/>
      <c r="Q400" s="19"/>
      <c r="R400" s="19"/>
      <c r="T400" s="35"/>
      <c r="U400" s="35"/>
      <c r="V400" s="35"/>
      <c r="W400" s="35"/>
      <c r="X400" s="35"/>
      <c r="Y400" s="35"/>
      <c r="Z400" s="35"/>
    </row>
    <row r="401" spans="1:26" ht="15">
      <c r="A401" s="33"/>
      <c r="B401" s="40"/>
      <c r="C401" s="20"/>
      <c r="D401" s="35"/>
      <c r="E401" s="35"/>
      <c r="F401" s="35"/>
      <c r="G401" s="35"/>
      <c r="H401" s="35"/>
      <c r="I401" s="21"/>
      <c r="J401" s="21"/>
      <c r="K401" s="21"/>
      <c r="L401" s="21"/>
      <c r="M401" s="35"/>
      <c r="N401" s="35"/>
      <c r="O401" s="35"/>
      <c r="P401" s="19"/>
      <c r="Q401" s="19"/>
      <c r="R401" s="19"/>
      <c r="T401" s="35"/>
      <c r="U401" s="35"/>
      <c r="V401" s="35"/>
      <c r="W401" s="35"/>
      <c r="X401" s="35"/>
      <c r="Y401" s="35"/>
      <c r="Z401" s="35"/>
    </row>
    <row r="402" spans="1:26" ht="15">
      <c r="A402" s="33"/>
      <c r="B402" s="40"/>
      <c r="C402" s="20"/>
      <c r="D402" s="35"/>
      <c r="E402" s="35"/>
      <c r="F402" s="35"/>
      <c r="G402" s="35"/>
      <c r="H402" s="35"/>
      <c r="I402" s="21"/>
      <c r="J402" s="21"/>
      <c r="K402" s="21"/>
      <c r="L402" s="21"/>
      <c r="M402" s="35"/>
      <c r="N402" s="35"/>
      <c r="O402" s="35"/>
      <c r="P402" s="19"/>
      <c r="Q402" s="19"/>
      <c r="R402" s="19"/>
      <c r="T402" s="35"/>
      <c r="U402" s="35"/>
      <c r="V402" s="35"/>
      <c r="W402" s="35"/>
      <c r="X402" s="35"/>
      <c r="Y402" s="35"/>
      <c r="Z402" s="35"/>
    </row>
    <row r="403" spans="1:26" ht="15">
      <c r="A403" s="33"/>
      <c r="B403" s="40"/>
      <c r="C403" s="20"/>
      <c r="D403" s="35"/>
      <c r="E403" s="35"/>
      <c r="F403" s="35"/>
      <c r="G403" s="35"/>
      <c r="H403" s="35"/>
      <c r="I403" s="21"/>
      <c r="J403" s="21"/>
      <c r="K403" s="21"/>
      <c r="L403" s="21"/>
      <c r="M403" s="35"/>
      <c r="N403" s="35"/>
      <c r="O403" s="35"/>
      <c r="P403" s="19"/>
      <c r="Q403" s="19"/>
      <c r="R403" s="19"/>
      <c r="T403" s="35"/>
      <c r="U403" s="35"/>
      <c r="V403" s="35"/>
      <c r="W403" s="35"/>
      <c r="X403" s="35"/>
      <c r="Y403" s="35"/>
      <c r="Z403" s="35"/>
    </row>
    <row r="404" spans="1:26" ht="15">
      <c r="A404" s="33"/>
      <c r="B404" s="40"/>
      <c r="C404" s="20"/>
      <c r="D404" s="35"/>
      <c r="E404" s="35"/>
      <c r="F404" s="35"/>
      <c r="G404" s="35"/>
      <c r="H404" s="35"/>
      <c r="I404" s="21"/>
      <c r="J404" s="21"/>
      <c r="K404" s="21"/>
      <c r="L404" s="21"/>
      <c r="M404" s="35"/>
      <c r="N404" s="35"/>
      <c r="O404" s="35"/>
      <c r="P404" s="19"/>
      <c r="Q404" s="19"/>
      <c r="R404" s="19"/>
      <c r="T404" s="35"/>
      <c r="U404" s="35"/>
      <c r="V404" s="35"/>
      <c r="W404" s="35"/>
      <c r="X404" s="35"/>
      <c r="Y404" s="35"/>
      <c r="Z404" s="35"/>
    </row>
    <row r="405" spans="1:26" ht="15">
      <c r="A405" s="33"/>
      <c r="B405" s="40"/>
      <c r="C405" s="20"/>
      <c r="D405" s="35"/>
      <c r="E405" s="35"/>
      <c r="F405" s="35"/>
      <c r="G405" s="35"/>
      <c r="H405" s="35"/>
      <c r="I405" s="21"/>
      <c r="J405" s="21"/>
      <c r="K405" s="21"/>
      <c r="L405" s="21"/>
      <c r="M405" s="35"/>
      <c r="N405" s="35"/>
      <c r="O405" s="35"/>
      <c r="P405" s="19"/>
      <c r="Q405" s="19"/>
      <c r="R405" s="19"/>
      <c r="T405" s="35"/>
      <c r="U405" s="35"/>
      <c r="V405" s="35"/>
      <c r="W405" s="35"/>
      <c r="X405" s="35"/>
      <c r="Y405" s="35"/>
      <c r="Z405" s="35"/>
    </row>
    <row r="406" spans="1:26" ht="15">
      <c r="A406" s="33"/>
      <c r="B406" s="40"/>
      <c r="C406" s="20"/>
      <c r="D406" s="35"/>
      <c r="E406" s="35"/>
      <c r="F406" s="35"/>
      <c r="G406" s="35"/>
      <c r="H406" s="35"/>
      <c r="I406" s="21"/>
      <c r="J406" s="21"/>
      <c r="K406" s="21"/>
      <c r="L406" s="21"/>
      <c r="M406" s="35"/>
      <c r="N406" s="35"/>
      <c r="O406" s="35"/>
      <c r="P406" s="19"/>
      <c r="Q406" s="19"/>
      <c r="R406" s="19"/>
      <c r="T406" s="35"/>
      <c r="U406" s="35"/>
      <c r="V406" s="35"/>
      <c r="W406" s="35"/>
      <c r="X406" s="35"/>
      <c r="Y406" s="35"/>
      <c r="Z406" s="35"/>
    </row>
    <row r="407" spans="1:26" ht="15">
      <c r="A407" s="33"/>
      <c r="B407" s="40"/>
      <c r="C407" s="20"/>
      <c r="D407" s="35"/>
      <c r="E407" s="35"/>
      <c r="F407" s="35"/>
      <c r="G407" s="35"/>
      <c r="H407" s="35"/>
      <c r="I407" s="21"/>
      <c r="J407" s="21"/>
      <c r="K407" s="21"/>
      <c r="L407" s="21"/>
      <c r="M407" s="35"/>
      <c r="N407" s="35"/>
      <c r="O407" s="35"/>
      <c r="P407" s="19"/>
      <c r="Q407" s="19"/>
      <c r="R407" s="19"/>
      <c r="T407" s="35"/>
      <c r="U407" s="35"/>
      <c r="V407" s="35"/>
      <c r="W407" s="35"/>
      <c r="X407" s="35"/>
      <c r="Y407" s="35"/>
      <c r="Z407" s="35"/>
    </row>
    <row r="408" spans="1:26" ht="15">
      <c r="A408" s="33"/>
      <c r="B408" s="40"/>
      <c r="C408" s="20"/>
      <c r="D408" s="35"/>
      <c r="E408" s="35"/>
      <c r="F408" s="35"/>
      <c r="G408" s="35"/>
      <c r="H408" s="35"/>
      <c r="I408" s="21"/>
      <c r="J408" s="21"/>
      <c r="K408" s="21"/>
      <c r="L408" s="21"/>
      <c r="M408" s="35"/>
      <c r="N408" s="35"/>
      <c r="O408" s="35"/>
      <c r="P408" s="19"/>
      <c r="Q408" s="19"/>
      <c r="R408" s="19"/>
      <c r="T408" s="35"/>
      <c r="U408" s="35"/>
      <c r="V408" s="35"/>
      <c r="W408" s="35"/>
      <c r="X408" s="35"/>
      <c r="Y408" s="35"/>
      <c r="Z408" s="35"/>
    </row>
    <row r="409" spans="1:26" ht="15">
      <c r="A409" s="33"/>
      <c r="B409" s="40"/>
      <c r="C409" s="20"/>
      <c r="D409" s="35"/>
      <c r="E409" s="35"/>
      <c r="F409" s="35"/>
      <c r="G409" s="35"/>
      <c r="H409" s="35"/>
      <c r="I409" s="21"/>
      <c r="J409" s="21"/>
      <c r="K409" s="21"/>
      <c r="L409" s="21"/>
      <c r="M409" s="35"/>
      <c r="N409" s="35"/>
      <c r="O409" s="35"/>
      <c r="P409" s="19"/>
      <c r="Q409" s="19"/>
      <c r="R409" s="19"/>
      <c r="T409" s="35"/>
      <c r="U409" s="35"/>
      <c r="V409" s="35"/>
      <c r="W409" s="35"/>
      <c r="X409" s="35"/>
      <c r="Y409" s="35"/>
      <c r="Z409" s="35"/>
    </row>
    <row r="410" spans="1:26" ht="15">
      <c r="A410" s="33"/>
      <c r="B410" s="40"/>
      <c r="C410" s="20"/>
      <c r="D410" s="35"/>
      <c r="E410" s="35"/>
      <c r="F410" s="35"/>
      <c r="G410" s="35"/>
      <c r="H410" s="35"/>
      <c r="I410" s="21"/>
      <c r="J410" s="21"/>
      <c r="K410" s="21"/>
      <c r="L410" s="21"/>
      <c r="M410" s="35"/>
      <c r="N410" s="35"/>
      <c r="O410" s="35"/>
      <c r="P410" s="19"/>
      <c r="Q410" s="19"/>
      <c r="R410" s="19"/>
      <c r="T410" s="35"/>
      <c r="U410" s="35"/>
      <c r="V410" s="35"/>
      <c r="W410" s="35"/>
      <c r="X410" s="35"/>
      <c r="Y410" s="35"/>
      <c r="Z410" s="35"/>
    </row>
    <row r="411" spans="1:26" ht="15">
      <c r="A411" s="33"/>
      <c r="B411" s="40"/>
      <c r="C411" s="20"/>
      <c r="D411" s="35"/>
      <c r="E411" s="35"/>
      <c r="F411" s="35"/>
      <c r="G411" s="35"/>
      <c r="H411" s="35"/>
      <c r="I411" s="21"/>
      <c r="J411" s="21"/>
      <c r="K411" s="21"/>
      <c r="L411" s="21"/>
      <c r="M411" s="35"/>
      <c r="N411" s="35"/>
      <c r="O411" s="35"/>
      <c r="P411" s="19"/>
      <c r="Q411" s="19"/>
      <c r="R411" s="19"/>
      <c r="T411" s="35"/>
      <c r="U411" s="35"/>
      <c r="V411" s="35"/>
      <c r="W411" s="35"/>
      <c r="X411" s="35"/>
      <c r="Y411" s="35"/>
      <c r="Z411" s="35"/>
    </row>
    <row r="412" spans="1:26" ht="15">
      <c r="A412" s="33"/>
      <c r="B412" s="40"/>
      <c r="C412" s="20"/>
      <c r="D412" s="35"/>
      <c r="E412" s="35"/>
      <c r="F412" s="35"/>
      <c r="G412" s="35"/>
      <c r="H412" s="35"/>
      <c r="I412" s="21"/>
      <c r="J412" s="21"/>
      <c r="K412" s="21"/>
      <c r="L412" s="21"/>
      <c r="M412" s="35"/>
      <c r="N412" s="35"/>
      <c r="O412" s="35"/>
      <c r="P412" s="19"/>
      <c r="Q412" s="19"/>
      <c r="R412" s="19"/>
      <c r="T412" s="35"/>
      <c r="U412" s="35"/>
      <c r="V412" s="35"/>
      <c r="W412" s="35"/>
      <c r="X412" s="35"/>
      <c r="Y412" s="35"/>
      <c r="Z412" s="35"/>
    </row>
    <row r="413" spans="1:26" ht="15">
      <c r="A413" s="33"/>
      <c r="B413" s="40"/>
      <c r="C413" s="20"/>
      <c r="D413" s="35"/>
      <c r="E413" s="35"/>
      <c r="F413" s="35"/>
      <c r="G413" s="35"/>
      <c r="H413" s="35"/>
      <c r="I413" s="21"/>
      <c r="J413" s="21"/>
      <c r="K413" s="21"/>
      <c r="L413" s="21"/>
      <c r="M413" s="35"/>
      <c r="N413" s="35"/>
      <c r="O413" s="35"/>
      <c r="P413" s="19"/>
      <c r="Q413" s="19"/>
      <c r="R413" s="19"/>
      <c r="T413" s="35"/>
      <c r="U413" s="35"/>
      <c r="V413" s="35"/>
      <c r="W413" s="35"/>
      <c r="X413" s="35"/>
      <c r="Y413" s="35"/>
      <c r="Z413" s="35"/>
    </row>
    <row r="414" spans="1:26" ht="15">
      <c r="A414" s="33"/>
      <c r="B414" s="40"/>
      <c r="C414" s="20"/>
      <c r="D414" s="35"/>
      <c r="E414" s="35"/>
      <c r="F414" s="35"/>
      <c r="G414" s="35"/>
      <c r="H414" s="35"/>
      <c r="I414" s="21"/>
      <c r="J414" s="21"/>
      <c r="K414" s="21"/>
      <c r="L414" s="21"/>
      <c r="M414" s="35"/>
      <c r="N414" s="35"/>
      <c r="O414" s="35"/>
      <c r="P414" s="19"/>
      <c r="Q414" s="19"/>
      <c r="R414" s="19"/>
      <c r="T414" s="35"/>
      <c r="U414" s="35"/>
      <c r="V414" s="35"/>
      <c r="W414" s="35"/>
      <c r="X414" s="35"/>
      <c r="Y414" s="35"/>
      <c r="Z414" s="35"/>
    </row>
    <row r="415" spans="1:26" ht="15">
      <c r="A415" s="33"/>
      <c r="B415" s="40"/>
      <c r="C415" s="20"/>
      <c r="D415" s="35"/>
      <c r="E415" s="35"/>
      <c r="F415" s="35"/>
      <c r="G415" s="35"/>
      <c r="H415" s="35"/>
      <c r="I415" s="21"/>
      <c r="J415" s="21"/>
      <c r="K415" s="21"/>
      <c r="L415" s="21"/>
      <c r="M415" s="35"/>
      <c r="N415" s="35"/>
      <c r="O415" s="35"/>
      <c r="P415" s="19"/>
      <c r="Q415" s="19"/>
      <c r="R415" s="19"/>
      <c r="T415" s="35"/>
      <c r="U415" s="35"/>
      <c r="V415" s="35"/>
      <c r="W415" s="35"/>
      <c r="X415" s="35"/>
      <c r="Y415" s="35"/>
      <c r="Z415" s="35"/>
    </row>
    <row r="416" spans="1:26" ht="15">
      <c r="A416" s="33"/>
      <c r="B416" s="40"/>
      <c r="C416" s="20"/>
      <c r="D416" s="35"/>
      <c r="E416" s="35"/>
      <c r="F416" s="35"/>
      <c r="G416" s="35"/>
      <c r="H416" s="35"/>
      <c r="I416" s="21"/>
      <c r="J416" s="21"/>
      <c r="K416" s="21"/>
      <c r="L416" s="21"/>
      <c r="M416" s="35"/>
      <c r="N416" s="35"/>
      <c r="O416" s="35"/>
      <c r="P416" s="19"/>
      <c r="Q416" s="19"/>
      <c r="R416" s="19"/>
      <c r="T416" s="35"/>
      <c r="U416" s="35"/>
      <c r="V416" s="35"/>
      <c r="W416" s="35"/>
      <c r="X416" s="35"/>
      <c r="Y416" s="35"/>
      <c r="Z416" s="35"/>
    </row>
    <row r="417" spans="1:26" ht="15">
      <c r="A417" s="33"/>
      <c r="B417" s="40"/>
      <c r="C417" s="20"/>
      <c r="D417" s="35"/>
      <c r="E417" s="35"/>
      <c r="F417" s="35"/>
      <c r="G417" s="35"/>
      <c r="H417" s="35"/>
      <c r="I417" s="21"/>
      <c r="J417" s="21"/>
      <c r="K417" s="21"/>
      <c r="L417" s="21"/>
      <c r="M417" s="35"/>
      <c r="N417" s="35"/>
      <c r="O417" s="35"/>
      <c r="P417" s="19"/>
      <c r="Q417" s="19"/>
      <c r="R417" s="19"/>
      <c r="T417" s="35"/>
      <c r="U417" s="35"/>
      <c r="V417" s="35"/>
      <c r="W417" s="35"/>
      <c r="X417" s="35"/>
      <c r="Y417" s="35"/>
      <c r="Z417" s="35"/>
    </row>
    <row r="418" spans="1:26" ht="15">
      <c r="A418" s="33"/>
      <c r="B418" s="40"/>
      <c r="C418" s="20"/>
      <c r="D418" s="35"/>
      <c r="E418" s="35"/>
      <c r="F418" s="35"/>
      <c r="G418" s="35"/>
      <c r="H418" s="35"/>
      <c r="I418" s="21"/>
      <c r="J418" s="21"/>
      <c r="K418" s="21"/>
      <c r="L418" s="21"/>
      <c r="M418" s="35"/>
      <c r="N418" s="35"/>
      <c r="O418" s="35"/>
      <c r="P418" s="19"/>
      <c r="Q418" s="19"/>
      <c r="R418" s="19"/>
      <c r="T418" s="35"/>
      <c r="U418" s="35"/>
      <c r="V418" s="35"/>
      <c r="W418" s="35"/>
      <c r="X418" s="35"/>
      <c r="Y418" s="35"/>
      <c r="Z418" s="35"/>
    </row>
    <row r="419" spans="1:26" ht="15">
      <c r="A419" s="33"/>
      <c r="B419" s="40"/>
      <c r="C419" s="20"/>
      <c r="D419" s="35"/>
      <c r="E419" s="35"/>
      <c r="F419" s="35"/>
      <c r="G419" s="35"/>
      <c r="H419" s="35"/>
      <c r="I419" s="21"/>
      <c r="J419" s="21"/>
      <c r="K419" s="21"/>
      <c r="L419" s="21"/>
      <c r="M419" s="35"/>
      <c r="N419" s="35"/>
      <c r="O419" s="35"/>
      <c r="P419" s="19"/>
      <c r="Q419" s="19"/>
      <c r="R419" s="19"/>
      <c r="T419" s="35"/>
      <c r="U419" s="35"/>
      <c r="V419" s="35"/>
      <c r="W419" s="35"/>
      <c r="X419" s="35"/>
      <c r="Y419" s="35"/>
      <c r="Z419" s="35"/>
    </row>
    <row r="420" spans="1:26" ht="15">
      <c r="A420" s="33"/>
      <c r="B420" s="40"/>
      <c r="C420" s="20"/>
      <c r="D420" s="35"/>
      <c r="E420" s="35"/>
      <c r="F420" s="35"/>
      <c r="G420" s="35"/>
      <c r="H420" s="35"/>
      <c r="I420" s="21"/>
      <c r="J420" s="21"/>
      <c r="K420" s="21"/>
      <c r="L420" s="21"/>
      <c r="M420" s="35"/>
      <c r="N420" s="35"/>
      <c r="O420" s="35"/>
      <c r="P420" s="19"/>
      <c r="Q420" s="19"/>
      <c r="R420" s="19"/>
      <c r="T420" s="35"/>
      <c r="U420" s="35"/>
      <c r="V420" s="35"/>
      <c r="W420" s="35"/>
      <c r="X420" s="35"/>
      <c r="Y420" s="35"/>
      <c r="Z420" s="35"/>
    </row>
    <row r="421" spans="1:26" ht="15">
      <c r="A421" s="33"/>
      <c r="B421" s="40"/>
      <c r="C421" s="20"/>
      <c r="D421" s="35"/>
      <c r="E421" s="35"/>
      <c r="F421" s="35"/>
      <c r="G421" s="35"/>
      <c r="H421" s="35"/>
      <c r="I421" s="21"/>
      <c r="J421" s="21"/>
      <c r="K421" s="21"/>
      <c r="L421" s="21"/>
      <c r="M421" s="35"/>
      <c r="N421" s="35"/>
      <c r="O421" s="35"/>
      <c r="P421" s="19"/>
      <c r="Q421" s="19"/>
      <c r="R421" s="19"/>
      <c r="T421" s="35"/>
      <c r="U421" s="35"/>
      <c r="V421" s="35"/>
      <c r="W421" s="35"/>
      <c r="X421" s="35"/>
      <c r="Y421" s="35"/>
      <c r="Z421" s="35"/>
    </row>
    <row r="422" spans="1:26" ht="15">
      <c r="A422" s="33"/>
      <c r="B422" s="40"/>
      <c r="C422" s="20"/>
      <c r="D422" s="35"/>
      <c r="E422" s="35"/>
      <c r="F422" s="35"/>
      <c r="G422" s="35"/>
      <c r="H422" s="35"/>
      <c r="I422" s="21"/>
      <c r="J422" s="21"/>
      <c r="K422" s="21"/>
      <c r="L422" s="21"/>
      <c r="M422" s="35"/>
      <c r="N422" s="35"/>
      <c r="O422" s="35"/>
      <c r="P422" s="19"/>
      <c r="Q422" s="19"/>
      <c r="R422" s="19"/>
      <c r="T422" s="35"/>
      <c r="U422" s="35"/>
      <c r="V422" s="35"/>
      <c r="W422" s="35"/>
      <c r="X422" s="35"/>
      <c r="Y422" s="35"/>
      <c r="Z422" s="35"/>
    </row>
    <row r="423" spans="1:26" ht="15">
      <c r="A423" s="33"/>
      <c r="B423" s="40"/>
      <c r="C423" s="20"/>
      <c r="D423" s="35"/>
      <c r="E423" s="35"/>
      <c r="F423" s="35"/>
      <c r="G423" s="35"/>
      <c r="H423" s="35"/>
      <c r="I423" s="21"/>
      <c r="J423" s="21"/>
      <c r="K423" s="21"/>
      <c r="L423" s="21"/>
      <c r="M423" s="35"/>
      <c r="N423" s="35"/>
      <c r="O423" s="35"/>
      <c r="P423" s="19"/>
      <c r="Q423" s="19"/>
      <c r="R423" s="19"/>
      <c r="T423" s="35"/>
      <c r="U423" s="35"/>
      <c r="V423" s="35"/>
      <c r="W423" s="35"/>
      <c r="X423" s="35"/>
      <c r="Y423" s="35"/>
      <c r="Z423" s="35"/>
    </row>
    <row r="424" spans="1:26" ht="15">
      <c r="A424" s="33"/>
      <c r="B424" s="40"/>
      <c r="C424" s="20"/>
      <c r="D424" s="35"/>
      <c r="E424" s="35"/>
      <c r="F424" s="35"/>
      <c r="G424" s="35"/>
      <c r="H424" s="35"/>
      <c r="I424" s="21"/>
      <c r="J424" s="21"/>
      <c r="K424" s="21"/>
      <c r="L424" s="21"/>
      <c r="M424" s="35"/>
      <c r="N424" s="35"/>
      <c r="O424" s="35"/>
      <c r="P424" s="19"/>
      <c r="Q424" s="19"/>
      <c r="R424" s="19"/>
      <c r="T424" s="35"/>
      <c r="U424" s="35"/>
      <c r="V424" s="35"/>
      <c r="W424" s="35"/>
      <c r="X424" s="35"/>
      <c r="Y424" s="35"/>
      <c r="Z424" s="35"/>
    </row>
    <row r="425" spans="1:26" ht="15">
      <c r="A425" s="33"/>
      <c r="B425" s="40"/>
      <c r="C425" s="20"/>
      <c r="D425" s="35"/>
      <c r="E425" s="35"/>
      <c r="F425" s="35"/>
      <c r="G425" s="35"/>
      <c r="H425" s="35"/>
      <c r="I425" s="21"/>
      <c r="J425" s="21"/>
      <c r="K425" s="21"/>
      <c r="L425" s="21"/>
      <c r="M425" s="35"/>
      <c r="N425" s="35"/>
      <c r="O425" s="35"/>
      <c r="P425" s="19"/>
      <c r="Q425" s="19"/>
      <c r="R425" s="19"/>
      <c r="T425" s="35"/>
      <c r="U425" s="35"/>
      <c r="V425" s="35"/>
      <c r="W425" s="35"/>
      <c r="X425" s="35"/>
      <c r="Y425" s="35"/>
      <c r="Z425" s="35"/>
    </row>
    <row r="426" spans="1:26" ht="15">
      <c r="A426" s="33"/>
      <c r="B426" s="40"/>
      <c r="C426" s="20"/>
      <c r="D426" s="35"/>
      <c r="E426" s="35"/>
      <c r="F426" s="35"/>
      <c r="G426" s="35"/>
      <c r="H426" s="35"/>
      <c r="I426" s="21"/>
      <c r="J426" s="21"/>
      <c r="K426" s="21"/>
      <c r="L426" s="21"/>
      <c r="M426" s="35"/>
      <c r="N426" s="35"/>
      <c r="O426" s="35"/>
      <c r="P426" s="19"/>
      <c r="Q426" s="19"/>
      <c r="R426" s="19"/>
      <c r="T426" s="35"/>
      <c r="U426" s="35"/>
      <c r="V426" s="35"/>
      <c r="W426" s="35"/>
      <c r="X426" s="35"/>
      <c r="Y426" s="35"/>
      <c r="Z426" s="35"/>
    </row>
    <row r="427" spans="1:26" ht="15">
      <c r="A427" s="33"/>
      <c r="B427" s="40"/>
      <c r="C427" s="20"/>
      <c r="D427" s="35"/>
      <c r="E427" s="35"/>
      <c r="F427" s="35"/>
      <c r="G427" s="35"/>
      <c r="H427" s="35"/>
      <c r="I427" s="21"/>
      <c r="J427" s="21"/>
      <c r="K427" s="21"/>
      <c r="L427" s="21"/>
      <c r="M427" s="35"/>
      <c r="N427" s="35"/>
      <c r="O427" s="35"/>
      <c r="P427" s="19"/>
      <c r="Q427" s="19"/>
      <c r="R427" s="19"/>
      <c r="T427" s="35"/>
      <c r="U427" s="35"/>
      <c r="V427" s="35"/>
      <c r="W427" s="35"/>
      <c r="X427" s="35"/>
      <c r="Y427" s="35"/>
      <c r="Z427" s="35"/>
    </row>
    <row r="428" spans="1:26" ht="15">
      <c r="A428" s="33"/>
      <c r="B428" s="40"/>
      <c r="C428" s="20"/>
      <c r="D428" s="35"/>
      <c r="E428" s="35"/>
      <c r="F428" s="35"/>
      <c r="G428" s="35"/>
      <c r="H428" s="35"/>
      <c r="I428" s="21"/>
      <c r="J428" s="21"/>
      <c r="K428" s="21"/>
      <c r="L428" s="21"/>
      <c r="M428" s="35"/>
      <c r="N428" s="35"/>
      <c r="O428" s="35"/>
      <c r="P428" s="19"/>
      <c r="Q428" s="19"/>
      <c r="R428" s="19"/>
      <c r="T428" s="35"/>
      <c r="U428" s="35"/>
      <c r="V428" s="35"/>
      <c r="W428" s="35"/>
      <c r="X428" s="35"/>
      <c r="Y428" s="35"/>
      <c r="Z428" s="35"/>
    </row>
    <row r="429" spans="1:26" ht="15">
      <c r="A429" s="33"/>
      <c r="B429" s="40"/>
      <c r="C429" s="20"/>
      <c r="D429" s="35"/>
      <c r="E429" s="35"/>
      <c r="F429" s="35"/>
      <c r="G429" s="35"/>
      <c r="H429" s="35"/>
      <c r="I429" s="21"/>
      <c r="J429" s="21"/>
      <c r="K429" s="21"/>
      <c r="L429" s="21"/>
      <c r="M429" s="35"/>
      <c r="N429" s="35"/>
      <c r="O429" s="35"/>
      <c r="P429" s="19"/>
      <c r="Q429" s="19"/>
      <c r="R429" s="19"/>
      <c r="T429" s="35"/>
      <c r="U429" s="35"/>
      <c r="V429" s="35"/>
      <c r="W429" s="35"/>
      <c r="X429" s="35"/>
      <c r="Y429" s="35"/>
      <c r="Z429" s="35"/>
    </row>
    <row r="430" spans="1:26" ht="15">
      <c r="A430" s="33"/>
      <c r="B430" s="40"/>
      <c r="C430" s="20"/>
      <c r="D430" s="35"/>
      <c r="E430" s="35"/>
      <c r="F430" s="35"/>
      <c r="G430" s="35"/>
      <c r="H430" s="35"/>
      <c r="I430" s="21"/>
      <c r="J430" s="21"/>
      <c r="K430" s="21"/>
      <c r="L430" s="21"/>
      <c r="M430" s="35"/>
      <c r="N430" s="35"/>
      <c r="O430" s="35"/>
      <c r="P430" s="19"/>
      <c r="Q430" s="19"/>
      <c r="R430" s="19"/>
      <c r="T430" s="35"/>
      <c r="U430" s="35"/>
      <c r="V430" s="35"/>
      <c r="W430" s="35"/>
      <c r="X430" s="35"/>
      <c r="Y430" s="35"/>
      <c r="Z430" s="35"/>
    </row>
    <row r="431" spans="1:26" ht="15">
      <c r="A431" s="33"/>
      <c r="B431" s="40"/>
      <c r="C431" s="20"/>
      <c r="D431" s="35"/>
      <c r="E431" s="35"/>
      <c r="F431" s="35"/>
      <c r="G431" s="35"/>
      <c r="H431" s="35"/>
      <c r="I431" s="21"/>
      <c r="J431" s="21"/>
      <c r="K431" s="21"/>
      <c r="L431" s="21"/>
      <c r="M431" s="35"/>
      <c r="N431" s="35"/>
      <c r="O431" s="35"/>
      <c r="P431" s="19"/>
      <c r="Q431" s="19"/>
      <c r="R431" s="19"/>
      <c r="T431" s="35"/>
      <c r="U431" s="35"/>
      <c r="V431" s="35"/>
      <c r="W431" s="35"/>
      <c r="X431" s="35"/>
      <c r="Y431" s="35"/>
      <c r="Z431" s="35"/>
    </row>
    <row r="432" spans="1:26" ht="15">
      <c r="A432" s="33"/>
      <c r="B432" s="40"/>
      <c r="C432" s="20"/>
      <c r="D432" s="35"/>
      <c r="E432" s="35"/>
      <c r="F432" s="35"/>
      <c r="G432" s="35"/>
      <c r="H432" s="35"/>
      <c r="I432" s="21"/>
      <c r="J432" s="21"/>
      <c r="K432" s="21"/>
      <c r="L432" s="21"/>
      <c r="M432" s="35"/>
      <c r="N432" s="35"/>
      <c r="O432" s="35"/>
      <c r="P432" s="19"/>
      <c r="Q432" s="19"/>
      <c r="R432" s="19"/>
      <c r="T432" s="35"/>
      <c r="U432" s="35"/>
      <c r="V432" s="35"/>
      <c r="W432" s="35"/>
      <c r="X432" s="35"/>
      <c r="Y432" s="35"/>
      <c r="Z432" s="35"/>
    </row>
    <row r="433" spans="1:26" ht="15">
      <c r="A433" s="33"/>
      <c r="B433" s="40"/>
      <c r="C433" s="20"/>
      <c r="D433" s="35"/>
      <c r="E433" s="35"/>
      <c r="F433" s="35"/>
      <c r="G433" s="35"/>
      <c r="H433" s="35"/>
      <c r="I433" s="21"/>
      <c r="J433" s="21"/>
      <c r="K433" s="21"/>
      <c r="L433" s="21"/>
      <c r="M433" s="35"/>
      <c r="N433" s="35"/>
      <c r="O433" s="35"/>
      <c r="P433" s="19"/>
      <c r="Q433" s="19"/>
      <c r="R433" s="19"/>
      <c r="T433" s="35"/>
      <c r="U433" s="35"/>
      <c r="V433" s="35"/>
      <c r="W433" s="35"/>
      <c r="X433" s="35"/>
      <c r="Y433" s="35"/>
      <c r="Z433" s="35"/>
    </row>
    <row r="434" spans="1:26" ht="15">
      <c r="A434" s="33"/>
      <c r="B434" s="40"/>
      <c r="C434" s="20"/>
      <c r="D434" s="35"/>
      <c r="E434" s="35"/>
      <c r="F434" s="35"/>
      <c r="G434" s="35"/>
      <c r="H434" s="35"/>
      <c r="I434" s="21"/>
      <c r="J434" s="21"/>
      <c r="K434" s="21"/>
      <c r="L434" s="21"/>
      <c r="M434" s="35"/>
      <c r="N434" s="35"/>
      <c r="O434" s="35"/>
      <c r="P434" s="19"/>
      <c r="Q434" s="19"/>
      <c r="R434" s="19"/>
      <c r="T434" s="35"/>
      <c r="U434" s="35"/>
      <c r="V434" s="35"/>
      <c r="W434" s="35"/>
      <c r="X434" s="35"/>
      <c r="Y434" s="35"/>
      <c r="Z434" s="35"/>
    </row>
    <row r="435" spans="1:26" ht="15">
      <c r="A435" s="33"/>
      <c r="B435" s="40"/>
      <c r="C435" s="20"/>
      <c r="D435" s="35"/>
      <c r="E435" s="35"/>
      <c r="F435" s="35"/>
      <c r="G435" s="35"/>
      <c r="H435" s="35"/>
      <c r="I435" s="21"/>
      <c r="J435" s="21"/>
      <c r="K435" s="21"/>
      <c r="L435" s="21"/>
      <c r="M435" s="35"/>
      <c r="N435" s="35"/>
      <c r="O435" s="35"/>
      <c r="P435" s="19"/>
      <c r="Q435" s="19"/>
      <c r="R435" s="19"/>
      <c r="T435" s="35"/>
      <c r="U435" s="35"/>
      <c r="V435" s="35"/>
      <c r="W435" s="35"/>
      <c r="X435" s="35"/>
      <c r="Y435" s="35"/>
      <c r="Z435" s="35"/>
    </row>
    <row r="436" spans="1:26" ht="15">
      <c r="A436" s="33"/>
      <c r="B436" s="40"/>
      <c r="C436" s="20"/>
      <c r="D436" s="35"/>
      <c r="E436" s="35"/>
      <c r="F436" s="35"/>
      <c r="G436" s="35"/>
      <c r="H436" s="35"/>
      <c r="I436" s="21"/>
      <c r="J436" s="21"/>
      <c r="K436" s="21"/>
      <c r="L436" s="21"/>
      <c r="M436" s="35"/>
      <c r="N436" s="35"/>
      <c r="O436" s="35"/>
      <c r="P436" s="19"/>
      <c r="Q436" s="19"/>
      <c r="R436" s="19"/>
      <c r="T436" s="35"/>
      <c r="U436" s="35"/>
      <c r="V436" s="35"/>
      <c r="W436" s="35"/>
      <c r="X436" s="35"/>
      <c r="Y436" s="35"/>
      <c r="Z436" s="35"/>
    </row>
    <row r="437" spans="1:26" ht="15">
      <c r="A437" s="33"/>
      <c r="B437" s="40"/>
      <c r="C437" s="20"/>
      <c r="D437" s="35"/>
      <c r="E437" s="35"/>
      <c r="F437" s="35"/>
      <c r="G437" s="35"/>
      <c r="H437" s="35"/>
      <c r="I437" s="21"/>
      <c r="J437" s="21"/>
      <c r="K437" s="21"/>
      <c r="L437" s="21"/>
      <c r="M437" s="35"/>
      <c r="N437" s="35"/>
      <c r="O437" s="35"/>
      <c r="P437" s="19"/>
      <c r="Q437" s="19"/>
      <c r="R437" s="19"/>
      <c r="T437" s="35"/>
      <c r="U437" s="35"/>
      <c r="V437" s="35"/>
      <c r="W437" s="35"/>
      <c r="X437" s="35"/>
      <c r="Y437" s="35"/>
      <c r="Z437" s="35"/>
    </row>
    <row r="438" spans="1:26" ht="15">
      <c r="A438" s="33"/>
      <c r="B438" s="40"/>
      <c r="C438" s="20"/>
      <c r="D438" s="35"/>
      <c r="E438" s="35"/>
      <c r="F438" s="35"/>
      <c r="G438" s="35"/>
      <c r="H438" s="35"/>
      <c r="I438" s="21"/>
      <c r="J438" s="21"/>
      <c r="K438" s="21"/>
      <c r="L438" s="21"/>
      <c r="M438" s="35"/>
      <c r="N438" s="35"/>
      <c r="O438" s="35"/>
      <c r="P438" s="19"/>
      <c r="Q438" s="19"/>
      <c r="R438" s="19"/>
      <c r="T438" s="35"/>
      <c r="U438" s="35"/>
      <c r="V438" s="35"/>
      <c r="W438" s="35"/>
      <c r="X438" s="35"/>
      <c r="Y438" s="35"/>
      <c r="Z438" s="35"/>
    </row>
    <row r="439" spans="1:26" ht="15">
      <c r="A439" s="33"/>
      <c r="B439" s="40"/>
      <c r="C439" s="20"/>
      <c r="D439" s="35"/>
      <c r="E439" s="35"/>
      <c r="F439" s="35"/>
      <c r="G439" s="35"/>
      <c r="H439" s="35"/>
      <c r="I439" s="21"/>
      <c r="J439" s="21"/>
      <c r="K439" s="21"/>
      <c r="L439" s="21"/>
      <c r="M439" s="35"/>
      <c r="N439" s="35"/>
      <c r="O439" s="35"/>
      <c r="P439" s="19"/>
      <c r="Q439" s="19"/>
      <c r="R439" s="19"/>
      <c r="T439" s="35"/>
      <c r="U439" s="35"/>
      <c r="V439" s="35"/>
      <c r="W439" s="35"/>
      <c r="X439" s="35"/>
      <c r="Y439" s="35"/>
      <c r="Z439" s="35"/>
    </row>
    <row r="440" spans="1:26" ht="15">
      <c r="A440" s="33"/>
      <c r="B440" s="40"/>
      <c r="C440" s="20"/>
      <c r="D440" s="35"/>
      <c r="E440" s="35"/>
      <c r="F440" s="35"/>
      <c r="G440" s="35"/>
      <c r="H440" s="35"/>
      <c r="I440" s="21"/>
      <c r="J440" s="21"/>
      <c r="K440" s="21"/>
      <c r="L440" s="21"/>
      <c r="M440" s="35"/>
      <c r="N440" s="35"/>
      <c r="O440" s="35"/>
      <c r="P440" s="19"/>
      <c r="Q440" s="19"/>
      <c r="R440" s="19"/>
      <c r="T440" s="35"/>
      <c r="U440" s="35"/>
      <c r="V440" s="35"/>
      <c r="W440" s="35"/>
      <c r="X440" s="35"/>
      <c r="Y440" s="35"/>
      <c r="Z440" s="35"/>
    </row>
    <row r="441" spans="1:26" ht="15">
      <c r="A441" s="33"/>
      <c r="B441" s="40"/>
      <c r="C441" s="20"/>
      <c r="D441" s="35"/>
      <c r="E441" s="35"/>
      <c r="F441" s="35"/>
      <c r="G441" s="35"/>
      <c r="H441" s="35"/>
      <c r="I441" s="21"/>
      <c r="J441" s="21"/>
      <c r="K441" s="21"/>
      <c r="L441" s="21"/>
      <c r="M441" s="35"/>
      <c r="N441" s="35"/>
      <c r="O441" s="35"/>
      <c r="P441" s="19"/>
      <c r="Q441" s="19"/>
      <c r="R441" s="19"/>
      <c r="T441" s="35"/>
      <c r="U441" s="35"/>
      <c r="V441" s="35"/>
      <c r="W441" s="35"/>
      <c r="X441" s="35"/>
      <c r="Y441" s="35"/>
      <c r="Z441" s="35"/>
    </row>
    <row r="442" spans="1:26" ht="15">
      <c r="A442" s="33"/>
      <c r="B442" s="40"/>
      <c r="C442" s="20"/>
      <c r="D442" s="35"/>
      <c r="E442" s="35"/>
      <c r="F442" s="35"/>
      <c r="G442" s="35"/>
      <c r="H442" s="35"/>
      <c r="I442" s="21"/>
      <c r="J442" s="21"/>
      <c r="K442" s="21"/>
      <c r="L442" s="21"/>
      <c r="M442" s="35"/>
      <c r="N442" s="35"/>
      <c r="O442" s="35"/>
      <c r="P442" s="19"/>
      <c r="Q442" s="19"/>
      <c r="R442" s="19"/>
      <c r="T442" s="35"/>
      <c r="U442" s="35"/>
      <c r="V442" s="35"/>
      <c r="W442" s="35"/>
      <c r="X442" s="35"/>
      <c r="Y442" s="35"/>
      <c r="Z442" s="35"/>
    </row>
    <row r="443" spans="1:26" ht="15">
      <c r="A443" s="33"/>
      <c r="B443" s="40"/>
      <c r="C443" s="20"/>
      <c r="D443" s="35"/>
      <c r="E443" s="35"/>
      <c r="F443" s="35"/>
      <c r="G443" s="35"/>
      <c r="H443" s="35"/>
      <c r="I443" s="21"/>
      <c r="J443" s="21"/>
      <c r="K443" s="21"/>
      <c r="L443" s="21"/>
      <c r="M443" s="35"/>
      <c r="N443" s="35"/>
      <c r="O443" s="35"/>
      <c r="P443" s="19"/>
      <c r="Q443" s="19"/>
      <c r="R443" s="19"/>
      <c r="T443" s="35"/>
      <c r="U443" s="35"/>
      <c r="V443" s="35"/>
      <c r="W443" s="35"/>
      <c r="X443" s="35"/>
      <c r="Y443" s="35"/>
      <c r="Z443" s="35"/>
    </row>
    <row r="444" spans="1:26" ht="15">
      <c r="A444" s="33"/>
      <c r="B444" s="40"/>
      <c r="C444" s="20"/>
      <c r="D444" s="35"/>
      <c r="E444" s="35"/>
      <c r="F444" s="35"/>
      <c r="G444" s="35"/>
      <c r="H444" s="35"/>
      <c r="I444" s="21"/>
      <c r="J444" s="21"/>
      <c r="K444" s="21"/>
      <c r="L444" s="21"/>
      <c r="M444" s="35"/>
      <c r="N444" s="35"/>
      <c r="O444" s="35"/>
      <c r="P444" s="19"/>
      <c r="Q444" s="19"/>
      <c r="R444" s="19"/>
      <c r="T444" s="35"/>
      <c r="U444" s="35"/>
      <c r="V444" s="35"/>
      <c r="W444" s="35"/>
      <c r="X444" s="35"/>
      <c r="Y444" s="35"/>
      <c r="Z444" s="35"/>
    </row>
    <row r="445" spans="1:26" ht="15">
      <c r="A445" s="33"/>
      <c r="B445" s="40"/>
      <c r="C445" s="20"/>
      <c r="D445" s="35"/>
      <c r="E445" s="35"/>
      <c r="F445" s="35"/>
      <c r="G445" s="35"/>
      <c r="H445" s="35"/>
      <c r="I445" s="21"/>
      <c r="J445" s="21"/>
      <c r="K445" s="21"/>
      <c r="L445" s="21"/>
      <c r="M445" s="35"/>
      <c r="N445" s="35"/>
      <c r="O445" s="35"/>
      <c r="P445" s="19"/>
      <c r="Q445" s="19"/>
      <c r="R445" s="19"/>
      <c r="T445" s="35"/>
      <c r="U445" s="35"/>
      <c r="V445" s="35"/>
      <c r="W445" s="35"/>
      <c r="X445" s="35"/>
      <c r="Y445" s="35"/>
      <c r="Z445" s="35"/>
    </row>
    <row r="446" spans="1:26" ht="15">
      <c r="A446" s="33"/>
      <c r="B446" s="40"/>
      <c r="C446" s="20"/>
      <c r="D446" s="35"/>
      <c r="E446" s="35"/>
      <c r="F446" s="35"/>
      <c r="G446" s="35"/>
      <c r="H446" s="35"/>
      <c r="I446" s="21"/>
      <c r="J446" s="21"/>
      <c r="K446" s="21"/>
      <c r="L446" s="21"/>
      <c r="M446" s="35"/>
      <c r="N446" s="35"/>
      <c r="O446" s="35"/>
      <c r="P446" s="19"/>
      <c r="Q446" s="19"/>
      <c r="R446" s="19"/>
      <c r="T446" s="35"/>
      <c r="U446" s="35"/>
      <c r="V446" s="35"/>
      <c r="W446" s="35"/>
      <c r="X446" s="35"/>
      <c r="Y446" s="35"/>
      <c r="Z446" s="35"/>
    </row>
    <row r="447" spans="1:26" ht="15">
      <c r="A447" s="33"/>
      <c r="B447" s="40"/>
      <c r="C447" s="20"/>
      <c r="D447" s="35"/>
      <c r="E447" s="35"/>
      <c r="F447" s="35"/>
      <c r="G447" s="35"/>
      <c r="H447" s="35"/>
      <c r="I447" s="21"/>
      <c r="J447" s="21"/>
      <c r="K447" s="21"/>
      <c r="L447" s="21"/>
      <c r="M447" s="35"/>
      <c r="N447" s="35"/>
      <c r="O447" s="35"/>
      <c r="P447" s="19"/>
      <c r="Q447" s="19"/>
      <c r="R447" s="19"/>
      <c r="T447" s="35"/>
      <c r="U447" s="35"/>
      <c r="V447" s="35"/>
      <c r="W447" s="35"/>
      <c r="X447" s="35"/>
      <c r="Y447" s="35"/>
      <c r="Z447" s="35"/>
    </row>
    <row r="448" spans="1:26" ht="15">
      <c r="A448" s="33"/>
      <c r="B448" s="40"/>
      <c r="C448" s="20"/>
      <c r="D448" s="35"/>
      <c r="E448" s="35"/>
      <c r="F448" s="35"/>
      <c r="G448" s="35"/>
      <c r="H448" s="35"/>
      <c r="I448" s="21"/>
      <c r="J448" s="21"/>
      <c r="K448" s="21"/>
      <c r="L448" s="21"/>
      <c r="M448" s="35"/>
      <c r="N448" s="35"/>
      <c r="O448" s="35"/>
      <c r="P448" s="19"/>
      <c r="Q448" s="19"/>
      <c r="R448" s="19"/>
      <c r="T448" s="35"/>
      <c r="U448" s="35"/>
      <c r="V448" s="35"/>
      <c r="W448" s="35"/>
      <c r="X448" s="35"/>
      <c r="Y448" s="35"/>
      <c r="Z448" s="35"/>
    </row>
    <row r="449" spans="1:26" ht="15">
      <c r="A449" s="33"/>
      <c r="B449" s="40"/>
      <c r="C449" s="20"/>
      <c r="D449" s="35"/>
      <c r="E449" s="35"/>
      <c r="F449" s="35"/>
      <c r="G449" s="35"/>
      <c r="H449" s="35"/>
      <c r="I449" s="21"/>
      <c r="J449" s="21"/>
      <c r="K449" s="21"/>
      <c r="L449" s="21"/>
      <c r="M449" s="35"/>
      <c r="N449" s="35"/>
      <c r="O449" s="35"/>
      <c r="P449" s="19"/>
      <c r="Q449" s="19"/>
      <c r="R449" s="19"/>
      <c r="T449" s="35"/>
      <c r="U449" s="35"/>
      <c r="V449" s="35"/>
      <c r="W449" s="35"/>
      <c r="X449" s="35"/>
      <c r="Y449" s="35"/>
      <c r="Z449" s="35"/>
    </row>
    <row r="450" spans="1:26" ht="15">
      <c r="A450" s="33"/>
      <c r="B450" s="40"/>
      <c r="C450" s="20"/>
      <c r="D450" s="35"/>
      <c r="E450" s="35"/>
      <c r="F450" s="35"/>
      <c r="G450" s="35"/>
      <c r="H450" s="35"/>
      <c r="I450" s="21"/>
      <c r="J450" s="21"/>
      <c r="K450" s="21"/>
      <c r="L450" s="21"/>
      <c r="M450" s="35"/>
      <c r="N450" s="35"/>
      <c r="O450" s="35"/>
      <c r="P450" s="19"/>
      <c r="Q450" s="19"/>
      <c r="R450" s="19"/>
      <c r="T450" s="35"/>
      <c r="U450" s="35"/>
      <c r="V450" s="35"/>
      <c r="W450" s="35"/>
      <c r="X450" s="35"/>
      <c r="Y450" s="35"/>
      <c r="Z450" s="35"/>
    </row>
    <row r="451" spans="1:26" ht="15">
      <c r="A451" s="33"/>
      <c r="B451" s="40"/>
      <c r="C451" s="20"/>
      <c r="D451" s="35"/>
      <c r="E451" s="35"/>
      <c r="F451" s="35"/>
      <c r="G451" s="35"/>
      <c r="H451" s="35"/>
      <c r="I451" s="21"/>
      <c r="J451" s="21"/>
      <c r="K451" s="21"/>
      <c r="L451" s="21"/>
      <c r="M451" s="35"/>
      <c r="N451" s="35"/>
      <c r="O451" s="35"/>
      <c r="P451" s="19"/>
      <c r="Q451" s="19"/>
      <c r="R451" s="19"/>
      <c r="T451" s="35"/>
      <c r="U451" s="35"/>
      <c r="V451" s="35"/>
      <c r="W451" s="35"/>
      <c r="X451" s="35"/>
      <c r="Y451" s="35"/>
      <c r="Z451" s="35"/>
    </row>
    <row r="452" spans="1:26" ht="15">
      <c r="A452" s="33"/>
      <c r="B452" s="40"/>
      <c r="C452" s="20"/>
      <c r="D452" s="35"/>
      <c r="E452" s="35"/>
      <c r="F452" s="35"/>
      <c r="G452" s="35"/>
      <c r="H452" s="35"/>
      <c r="I452" s="21"/>
      <c r="J452" s="21"/>
      <c r="K452" s="21"/>
      <c r="L452" s="21"/>
      <c r="M452" s="35"/>
      <c r="N452" s="35"/>
      <c r="O452" s="35"/>
      <c r="P452" s="19"/>
      <c r="Q452" s="19"/>
      <c r="R452" s="19"/>
      <c r="T452" s="35"/>
      <c r="U452" s="35"/>
      <c r="V452" s="35"/>
      <c r="W452" s="35"/>
      <c r="X452" s="35"/>
      <c r="Y452" s="35"/>
      <c r="Z452" s="35"/>
    </row>
    <row r="453" spans="1:26" ht="15">
      <c r="A453" s="33"/>
      <c r="B453" s="40"/>
      <c r="C453" s="20"/>
      <c r="D453" s="35"/>
      <c r="E453" s="35"/>
      <c r="F453" s="35"/>
      <c r="G453" s="35"/>
      <c r="H453" s="35"/>
      <c r="I453" s="21"/>
      <c r="J453" s="21"/>
      <c r="K453" s="21"/>
      <c r="L453" s="21"/>
      <c r="M453" s="35"/>
      <c r="N453" s="35"/>
      <c r="O453" s="35"/>
      <c r="P453" s="19"/>
      <c r="Q453" s="19"/>
      <c r="R453" s="19"/>
      <c r="T453" s="35"/>
      <c r="U453" s="35"/>
      <c r="V453" s="35"/>
      <c r="W453" s="35"/>
      <c r="X453" s="35"/>
      <c r="Y453" s="35"/>
      <c r="Z453" s="35"/>
    </row>
    <row r="454" spans="1:26" ht="15">
      <c r="A454" s="33"/>
      <c r="B454" s="40"/>
      <c r="C454" s="20"/>
      <c r="D454" s="35"/>
      <c r="E454" s="35"/>
      <c r="F454" s="35"/>
      <c r="G454" s="35"/>
      <c r="H454" s="35"/>
      <c r="I454" s="21"/>
      <c r="J454" s="21"/>
      <c r="K454" s="21"/>
      <c r="L454" s="21"/>
      <c r="M454" s="35"/>
      <c r="N454" s="35"/>
      <c r="O454" s="35"/>
      <c r="P454" s="19"/>
      <c r="Q454" s="19"/>
      <c r="R454" s="19"/>
      <c r="T454" s="35"/>
      <c r="U454" s="35"/>
      <c r="V454" s="35"/>
      <c r="W454" s="35"/>
      <c r="X454" s="35"/>
      <c r="Y454" s="35"/>
      <c r="Z454" s="35"/>
    </row>
    <row r="455" spans="1:26" ht="15">
      <c r="A455" s="33"/>
      <c r="B455" s="40"/>
      <c r="C455" s="20"/>
      <c r="D455" s="35"/>
      <c r="E455" s="35"/>
      <c r="F455" s="35"/>
      <c r="G455" s="35"/>
      <c r="H455" s="35"/>
      <c r="I455" s="21"/>
      <c r="J455" s="21"/>
      <c r="K455" s="21"/>
      <c r="L455" s="21"/>
      <c r="M455" s="35"/>
      <c r="N455" s="35"/>
      <c r="O455" s="35"/>
      <c r="P455" s="19"/>
      <c r="Q455" s="19"/>
      <c r="R455" s="19"/>
      <c r="T455" s="35"/>
      <c r="U455" s="35"/>
      <c r="V455" s="35"/>
      <c r="W455" s="35"/>
      <c r="X455" s="35"/>
      <c r="Y455" s="35"/>
      <c r="Z455" s="35"/>
    </row>
    <row r="456" spans="1:26" ht="15">
      <c r="A456" s="33"/>
      <c r="B456" s="40"/>
      <c r="C456" s="20"/>
      <c r="D456" s="35"/>
      <c r="E456" s="35"/>
      <c r="F456" s="35"/>
      <c r="G456" s="35"/>
      <c r="H456" s="35"/>
      <c r="I456" s="21"/>
      <c r="J456" s="21"/>
      <c r="K456" s="21"/>
      <c r="L456" s="21"/>
      <c r="M456" s="35"/>
      <c r="N456" s="35"/>
      <c r="O456" s="35"/>
      <c r="P456" s="19"/>
      <c r="Q456" s="19"/>
      <c r="R456" s="19"/>
      <c r="T456" s="35"/>
      <c r="U456" s="35"/>
      <c r="V456" s="35"/>
      <c r="W456" s="35"/>
      <c r="X456" s="35"/>
      <c r="Y456" s="35"/>
      <c r="Z456" s="35"/>
    </row>
    <row r="457" spans="1:26" ht="15">
      <c r="A457" s="33"/>
      <c r="B457" s="40"/>
      <c r="C457" s="20"/>
      <c r="D457" s="35"/>
      <c r="E457" s="35"/>
      <c r="F457" s="35"/>
      <c r="G457" s="35"/>
      <c r="H457" s="35"/>
      <c r="I457" s="21"/>
      <c r="J457" s="21"/>
      <c r="K457" s="21"/>
      <c r="L457" s="21"/>
      <c r="M457" s="35"/>
      <c r="N457" s="35"/>
      <c r="O457" s="35"/>
      <c r="P457" s="19"/>
      <c r="Q457" s="19"/>
      <c r="R457" s="19"/>
      <c r="T457" s="35"/>
      <c r="U457" s="35"/>
      <c r="V457" s="35"/>
      <c r="W457" s="35"/>
      <c r="X457" s="35"/>
      <c r="Y457" s="35"/>
      <c r="Z457" s="35"/>
    </row>
    <row r="458" spans="1:26" ht="15">
      <c r="A458" s="33"/>
      <c r="B458" s="40"/>
      <c r="C458" s="20"/>
      <c r="D458" s="35"/>
      <c r="E458" s="35"/>
      <c r="F458" s="35"/>
      <c r="G458" s="35"/>
      <c r="H458" s="35"/>
      <c r="I458" s="21"/>
      <c r="J458" s="21"/>
      <c r="K458" s="21"/>
      <c r="L458" s="21"/>
      <c r="M458" s="35"/>
      <c r="N458" s="35"/>
      <c r="O458" s="35"/>
      <c r="P458" s="19"/>
      <c r="Q458" s="19"/>
      <c r="R458" s="19"/>
      <c r="T458" s="35"/>
      <c r="U458" s="35"/>
      <c r="V458" s="35"/>
      <c r="W458" s="35"/>
      <c r="X458" s="35"/>
      <c r="Y458" s="35"/>
      <c r="Z458" s="35"/>
    </row>
    <row r="459" spans="1:26" ht="15">
      <c r="A459" s="33"/>
      <c r="B459" s="40"/>
      <c r="C459" s="20"/>
      <c r="D459" s="35"/>
      <c r="E459" s="35"/>
      <c r="F459" s="35"/>
      <c r="G459" s="35"/>
      <c r="H459" s="35"/>
      <c r="I459" s="21"/>
      <c r="J459" s="21"/>
      <c r="K459" s="21"/>
      <c r="L459" s="21"/>
      <c r="M459" s="35"/>
      <c r="N459" s="35"/>
      <c r="O459" s="35"/>
      <c r="P459" s="19"/>
      <c r="Q459" s="19"/>
      <c r="R459" s="19"/>
      <c r="T459" s="35"/>
      <c r="U459" s="35"/>
      <c r="V459" s="35"/>
      <c r="W459" s="35"/>
      <c r="X459" s="35"/>
      <c r="Y459" s="35"/>
      <c r="Z459" s="35"/>
    </row>
    <row r="460" spans="1:26" ht="15">
      <c r="A460" s="33"/>
      <c r="B460" s="40"/>
      <c r="C460" s="20"/>
      <c r="D460" s="35"/>
      <c r="E460" s="35"/>
      <c r="F460" s="35"/>
      <c r="G460" s="35"/>
      <c r="H460" s="35"/>
      <c r="I460" s="21"/>
      <c r="J460" s="21"/>
      <c r="K460" s="21"/>
      <c r="L460" s="21"/>
      <c r="M460" s="35"/>
      <c r="N460" s="35"/>
      <c r="O460" s="35"/>
      <c r="P460" s="19"/>
      <c r="Q460" s="19"/>
      <c r="R460" s="19"/>
      <c r="T460" s="35"/>
      <c r="U460" s="35"/>
      <c r="V460" s="35"/>
      <c r="W460" s="35"/>
      <c r="X460" s="35"/>
      <c r="Y460" s="35"/>
      <c r="Z460" s="35"/>
    </row>
    <row r="461" spans="1:26" ht="15">
      <c r="A461" s="33"/>
      <c r="B461" s="40"/>
      <c r="C461" s="20"/>
      <c r="D461" s="35"/>
      <c r="E461" s="35"/>
      <c r="F461" s="35"/>
      <c r="G461" s="35"/>
      <c r="H461" s="35"/>
      <c r="I461" s="21"/>
      <c r="J461" s="21"/>
      <c r="K461" s="21"/>
      <c r="L461" s="21"/>
      <c r="M461" s="35"/>
      <c r="N461" s="35"/>
      <c r="O461" s="35"/>
      <c r="P461" s="19"/>
      <c r="Q461" s="19"/>
      <c r="R461" s="19"/>
      <c r="T461" s="35"/>
      <c r="U461" s="35"/>
      <c r="V461" s="35"/>
      <c r="W461" s="35"/>
      <c r="X461" s="35"/>
      <c r="Y461" s="35"/>
      <c r="Z461" s="35"/>
    </row>
    <row r="462" spans="1:26" ht="15">
      <c r="A462" s="33"/>
      <c r="B462" s="40"/>
      <c r="C462" s="20"/>
      <c r="D462" s="35"/>
      <c r="E462" s="35"/>
      <c r="F462" s="35"/>
      <c r="G462" s="35"/>
      <c r="H462" s="35"/>
      <c r="I462" s="21"/>
      <c r="J462" s="21"/>
      <c r="K462" s="21"/>
      <c r="L462" s="21"/>
      <c r="M462" s="35"/>
      <c r="N462" s="35"/>
      <c r="O462" s="35"/>
      <c r="P462" s="19"/>
      <c r="Q462" s="19"/>
      <c r="R462" s="19"/>
      <c r="T462" s="35"/>
      <c r="U462" s="35"/>
      <c r="V462" s="35"/>
      <c r="W462" s="35"/>
      <c r="X462" s="35"/>
      <c r="Y462" s="35"/>
      <c r="Z462" s="35"/>
    </row>
    <row r="463" spans="1:26" ht="15">
      <c r="A463" s="33"/>
      <c r="B463" s="40"/>
      <c r="C463" s="20"/>
      <c r="D463" s="35"/>
      <c r="E463" s="35"/>
      <c r="F463" s="35"/>
      <c r="G463" s="35"/>
      <c r="H463" s="35"/>
      <c r="I463" s="21"/>
      <c r="J463" s="21"/>
      <c r="K463" s="21"/>
      <c r="L463" s="21"/>
      <c r="M463" s="35"/>
      <c r="N463" s="35"/>
      <c r="O463" s="35"/>
      <c r="P463" s="19"/>
      <c r="Q463" s="19"/>
      <c r="R463" s="19"/>
      <c r="T463" s="35"/>
      <c r="U463" s="35"/>
      <c r="V463" s="35"/>
      <c r="W463" s="35"/>
      <c r="X463" s="35"/>
      <c r="Y463" s="35"/>
      <c r="Z463" s="35"/>
    </row>
    <row r="464" spans="1:26" ht="15">
      <c r="A464" s="33"/>
      <c r="B464" s="40"/>
      <c r="C464" s="20"/>
      <c r="D464" s="35"/>
      <c r="E464" s="35"/>
      <c r="F464" s="35"/>
      <c r="G464" s="35"/>
      <c r="H464" s="35"/>
      <c r="I464" s="21"/>
      <c r="J464" s="21"/>
      <c r="K464" s="21"/>
      <c r="L464" s="21"/>
      <c r="M464" s="35"/>
      <c r="N464" s="35"/>
      <c r="O464" s="35"/>
      <c r="P464" s="19"/>
      <c r="Q464" s="19"/>
      <c r="R464" s="19"/>
      <c r="T464" s="35"/>
      <c r="U464" s="35"/>
      <c r="V464" s="35"/>
      <c r="W464" s="35"/>
      <c r="X464" s="35"/>
      <c r="Y464" s="35"/>
      <c r="Z464" s="35"/>
    </row>
    <row r="465" spans="1:26" ht="15">
      <c r="A465" s="33"/>
      <c r="B465" s="40"/>
      <c r="C465" s="20"/>
      <c r="D465" s="35"/>
      <c r="E465" s="35"/>
      <c r="F465" s="35"/>
      <c r="G465" s="35"/>
      <c r="H465" s="35"/>
      <c r="I465" s="21"/>
      <c r="J465" s="21"/>
      <c r="K465" s="21"/>
      <c r="L465" s="21"/>
      <c r="M465" s="35"/>
      <c r="N465" s="35"/>
      <c r="O465" s="35"/>
      <c r="P465" s="19"/>
      <c r="Q465" s="19"/>
      <c r="R465" s="19"/>
      <c r="T465" s="35"/>
      <c r="U465" s="35"/>
      <c r="V465" s="35"/>
      <c r="W465" s="35"/>
      <c r="X465" s="35"/>
      <c r="Y465" s="35"/>
      <c r="Z465" s="35"/>
    </row>
    <row r="466" spans="1:26" ht="15">
      <c r="A466" s="33"/>
      <c r="B466" s="40"/>
      <c r="C466" s="20"/>
      <c r="D466" s="35"/>
      <c r="E466" s="35"/>
      <c r="F466" s="35"/>
      <c r="G466" s="35"/>
      <c r="H466" s="35"/>
      <c r="I466" s="21"/>
      <c r="J466" s="21"/>
      <c r="K466" s="21"/>
      <c r="L466" s="21"/>
      <c r="M466" s="35"/>
      <c r="N466" s="35"/>
      <c r="O466" s="35"/>
      <c r="P466" s="19"/>
      <c r="Q466" s="19"/>
      <c r="R466" s="19"/>
      <c r="T466" s="35"/>
      <c r="U466" s="35"/>
      <c r="V466" s="35"/>
      <c r="W466" s="35"/>
      <c r="X466" s="35"/>
      <c r="Y466" s="35"/>
      <c r="Z466" s="35"/>
    </row>
    <row r="467" spans="1:26" ht="15">
      <c r="A467" s="33"/>
      <c r="B467" s="40"/>
      <c r="C467" s="20"/>
      <c r="D467" s="35"/>
      <c r="E467" s="35"/>
      <c r="F467" s="35"/>
      <c r="G467" s="35"/>
      <c r="H467" s="35"/>
      <c r="I467" s="21"/>
      <c r="J467" s="21"/>
      <c r="K467" s="21"/>
      <c r="L467" s="21"/>
      <c r="M467" s="35"/>
      <c r="N467" s="35"/>
      <c r="O467" s="35"/>
      <c r="P467" s="19"/>
      <c r="Q467" s="19"/>
      <c r="R467" s="19"/>
      <c r="T467" s="35"/>
      <c r="U467" s="35"/>
      <c r="V467" s="35"/>
      <c r="W467" s="35"/>
      <c r="X467" s="35"/>
      <c r="Y467" s="35"/>
      <c r="Z467" s="35"/>
    </row>
    <row r="468" spans="1:26" ht="15">
      <c r="A468" s="33"/>
      <c r="B468" s="40"/>
      <c r="C468" s="20"/>
      <c r="D468" s="35"/>
      <c r="E468" s="35"/>
      <c r="F468" s="35"/>
      <c r="G468" s="35"/>
      <c r="H468" s="35"/>
      <c r="I468" s="21"/>
      <c r="J468" s="21"/>
      <c r="K468" s="21"/>
      <c r="L468" s="21"/>
      <c r="M468" s="35"/>
      <c r="N468" s="35"/>
      <c r="O468" s="35"/>
      <c r="P468" s="19"/>
      <c r="Q468" s="19"/>
      <c r="R468" s="19"/>
      <c r="T468" s="35"/>
      <c r="U468" s="35"/>
      <c r="V468" s="35"/>
      <c r="W468" s="35"/>
      <c r="X468" s="35"/>
      <c r="Y468" s="35"/>
      <c r="Z468" s="35"/>
    </row>
    <row r="469" spans="1:26" ht="15">
      <c r="A469" s="33"/>
      <c r="B469" s="40"/>
      <c r="C469" s="20"/>
      <c r="D469" s="35"/>
      <c r="E469" s="35"/>
      <c r="F469" s="35"/>
      <c r="G469" s="35"/>
      <c r="H469" s="35"/>
      <c r="I469" s="21"/>
      <c r="J469" s="21"/>
      <c r="K469" s="21"/>
      <c r="L469" s="21"/>
      <c r="M469" s="35"/>
      <c r="N469" s="35"/>
      <c r="O469" s="35"/>
      <c r="P469" s="19"/>
      <c r="Q469" s="19"/>
      <c r="R469" s="19"/>
      <c r="T469" s="35"/>
      <c r="U469" s="35"/>
      <c r="V469" s="35"/>
      <c r="W469" s="35"/>
      <c r="X469" s="35"/>
      <c r="Y469" s="35"/>
      <c r="Z469" s="35"/>
    </row>
    <row r="470" spans="1:26" ht="15">
      <c r="A470" s="33"/>
      <c r="B470" s="40"/>
      <c r="C470" s="20"/>
      <c r="D470" s="35"/>
      <c r="E470" s="35"/>
      <c r="F470" s="35"/>
      <c r="G470" s="35"/>
      <c r="H470" s="35"/>
      <c r="I470" s="21"/>
      <c r="J470" s="21"/>
      <c r="K470" s="21"/>
      <c r="L470" s="21"/>
      <c r="M470" s="35"/>
      <c r="N470" s="35"/>
      <c r="O470" s="35"/>
      <c r="P470" s="19"/>
      <c r="Q470" s="19"/>
      <c r="R470" s="19"/>
      <c r="T470" s="35"/>
      <c r="U470" s="35"/>
      <c r="V470" s="35"/>
      <c r="W470" s="35"/>
      <c r="X470" s="35"/>
      <c r="Y470" s="35"/>
      <c r="Z470" s="35"/>
    </row>
    <row r="471" spans="1:26" ht="15">
      <c r="A471" s="33"/>
      <c r="B471" s="40"/>
      <c r="C471" s="20"/>
      <c r="D471" s="35"/>
      <c r="E471" s="35"/>
      <c r="F471" s="35"/>
      <c r="G471" s="35"/>
      <c r="H471" s="35"/>
      <c r="I471" s="21"/>
      <c r="J471" s="21"/>
      <c r="K471" s="21"/>
      <c r="L471" s="21"/>
      <c r="M471" s="35"/>
      <c r="N471" s="35"/>
      <c r="O471" s="35"/>
      <c r="P471" s="19"/>
      <c r="Q471" s="19"/>
      <c r="R471" s="19"/>
      <c r="T471" s="35"/>
      <c r="U471" s="35"/>
      <c r="V471" s="35"/>
      <c r="W471" s="35"/>
      <c r="X471" s="35"/>
      <c r="Y471" s="35"/>
      <c r="Z471" s="35"/>
    </row>
    <row r="472" spans="1:26" ht="15">
      <c r="A472" s="33"/>
      <c r="B472" s="40"/>
      <c r="C472" s="20"/>
      <c r="D472" s="35"/>
      <c r="E472" s="35"/>
      <c r="F472" s="35"/>
      <c r="G472" s="35"/>
      <c r="H472" s="35"/>
      <c r="I472" s="21"/>
      <c r="J472" s="21"/>
      <c r="K472" s="21"/>
      <c r="L472" s="21"/>
      <c r="M472" s="35"/>
      <c r="N472" s="35"/>
      <c r="O472" s="35"/>
      <c r="P472" s="19"/>
      <c r="Q472" s="19"/>
      <c r="R472" s="19"/>
      <c r="T472" s="35"/>
      <c r="U472" s="35"/>
      <c r="V472" s="35"/>
      <c r="W472" s="35"/>
      <c r="X472" s="35"/>
      <c r="Y472" s="35"/>
      <c r="Z472" s="35"/>
    </row>
    <row r="473" spans="1:26" ht="15">
      <c r="A473" s="33"/>
      <c r="B473" s="40"/>
      <c r="C473" s="20"/>
      <c r="D473" s="35"/>
      <c r="E473" s="35"/>
      <c r="F473" s="35"/>
      <c r="G473" s="35"/>
      <c r="H473" s="35"/>
      <c r="I473" s="21"/>
      <c r="J473" s="21"/>
      <c r="K473" s="21"/>
      <c r="L473" s="21"/>
      <c r="M473" s="35"/>
      <c r="N473" s="35"/>
      <c r="O473" s="35"/>
      <c r="P473" s="19"/>
      <c r="Q473" s="19"/>
      <c r="R473" s="19"/>
      <c r="T473" s="35"/>
      <c r="U473" s="35"/>
      <c r="V473" s="35"/>
      <c r="W473" s="35"/>
      <c r="X473" s="35"/>
      <c r="Y473" s="35"/>
      <c r="Z473" s="35"/>
    </row>
    <row r="474" spans="1:26" ht="15">
      <c r="A474" s="33"/>
      <c r="B474" s="40"/>
      <c r="C474" s="20"/>
      <c r="D474" s="35"/>
      <c r="E474" s="35"/>
      <c r="F474" s="35"/>
      <c r="G474" s="35"/>
      <c r="H474" s="35"/>
      <c r="I474" s="21"/>
      <c r="J474" s="21"/>
      <c r="K474" s="21"/>
      <c r="L474" s="21"/>
      <c r="M474" s="35"/>
      <c r="N474" s="35"/>
      <c r="O474" s="35"/>
      <c r="P474" s="19"/>
      <c r="Q474" s="19"/>
      <c r="R474" s="19"/>
      <c r="T474" s="35"/>
      <c r="U474" s="35"/>
      <c r="V474" s="35"/>
      <c r="W474" s="35"/>
      <c r="X474" s="35"/>
      <c r="Y474" s="35"/>
      <c r="Z474" s="35"/>
    </row>
    <row r="475" spans="1:26" ht="15">
      <c r="A475" s="33"/>
      <c r="B475" s="40"/>
      <c r="C475" s="20"/>
      <c r="D475" s="35"/>
      <c r="E475" s="35"/>
      <c r="F475" s="35"/>
      <c r="G475" s="35"/>
      <c r="H475" s="35"/>
      <c r="I475" s="21"/>
      <c r="J475" s="21"/>
      <c r="K475" s="21"/>
      <c r="L475" s="21"/>
      <c r="M475" s="35"/>
      <c r="N475" s="35"/>
      <c r="O475" s="35"/>
      <c r="P475" s="19"/>
      <c r="Q475" s="19"/>
      <c r="R475" s="19"/>
      <c r="T475" s="35"/>
      <c r="U475" s="35"/>
      <c r="V475" s="35"/>
      <c r="W475" s="35"/>
      <c r="X475" s="35"/>
      <c r="Y475" s="35"/>
      <c r="Z475" s="35"/>
    </row>
    <row r="476" spans="1:26" ht="15">
      <c r="A476" s="33"/>
      <c r="B476" s="40"/>
      <c r="C476" s="20"/>
      <c r="D476" s="35"/>
      <c r="E476" s="35"/>
      <c r="F476" s="35"/>
      <c r="G476" s="35"/>
      <c r="H476" s="35"/>
      <c r="I476" s="21"/>
      <c r="J476" s="21"/>
      <c r="K476" s="21"/>
      <c r="L476" s="21"/>
      <c r="M476" s="35"/>
      <c r="N476" s="35"/>
      <c r="O476" s="35"/>
      <c r="P476" s="19"/>
      <c r="Q476" s="19"/>
      <c r="R476" s="19"/>
      <c r="T476" s="35"/>
      <c r="U476" s="35"/>
      <c r="V476" s="35"/>
      <c r="W476" s="35"/>
      <c r="X476" s="35"/>
      <c r="Y476" s="35"/>
      <c r="Z476" s="35"/>
    </row>
    <row r="477" spans="1:26" ht="15">
      <c r="A477" s="33"/>
      <c r="B477" s="40"/>
      <c r="C477" s="20"/>
      <c r="D477" s="35"/>
      <c r="E477" s="35"/>
      <c r="F477" s="35"/>
      <c r="G477" s="35"/>
      <c r="H477" s="35"/>
      <c r="I477" s="21"/>
      <c r="J477" s="21"/>
      <c r="K477" s="21"/>
      <c r="L477" s="21"/>
      <c r="M477" s="35"/>
      <c r="N477" s="35"/>
      <c r="O477" s="35"/>
      <c r="P477" s="19"/>
      <c r="Q477" s="19"/>
      <c r="R477" s="19"/>
      <c r="T477" s="35"/>
      <c r="U477" s="35"/>
      <c r="V477" s="35"/>
      <c r="W477" s="35"/>
      <c r="X477" s="35"/>
      <c r="Y477" s="35"/>
      <c r="Z477" s="35"/>
    </row>
    <row r="478" spans="1:26" ht="15">
      <c r="A478" s="33"/>
      <c r="B478" s="40"/>
      <c r="C478" s="20"/>
      <c r="D478" s="35"/>
      <c r="E478" s="35"/>
      <c r="F478" s="35"/>
      <c r="G478" s="35"/>
      <c r="H478" s="35"/>
      <c r="I478" s="21"/>
      <c r="J478" s="21"/>
      <c r="K478" s="21"/>
      <c r="L478" s="21"/>
      <c r="M478" s="35"/>
      <c r="N478" s="35"/>
      <c r="O478" s="35"/>
      <c r="P478" s="19"/>
      <c r="Q478" s="19"/>
      <c r="R478" s="19"/>
      <c r="T478" s="35"/>
      <c r="U478" s="35"/>
      <c r="V478" s="35"/>
      <c r="W478" s="35"/>
      <c r="X478" s="35"/>
      <c r="Y478" s="35"/>
      <c r="Z478" s="35"/>
    </row>
    <row r="479" spans="1:26" ht="15">
      <c r="A479" s="33"/>
      <c r="B479" s="40"/>
      <c r="C479" s="20"/>
      <c r="D479" s="35"/>
      <c r="E479" s="35"/>
      <c r="F479" s="35"/>
      <c r="G479" s="35"/>
      <c r="H479" s="35"/>
      <c r="I479" s="21"/>
      <c r="J479" s="21"/>
      <c r="K479" s="21"/>
      <c r="L479" s="21"/>
      <c r="M479" s="35"/>
      <c r="N479" s="35"/>
      <c r="O479" s="35"/>
      <c r="P479" s="19"/>
      <c r="Q479" s="19"/>
      <c r="R479" s="19"/>
      <c r="T479" s="35"/>
      <c r="U479" s="35"/>
      <c r="V479" s="35"/>
      <c r="W479" s="35"/>
      <c r="X479" s="35"/>
      <c r="Y479" s="35"/>
      <c r="Z479" s="35"/>
    </row>
    <row r="480" spans="1:26" ht="15">
      <c r="A480" s="33"/>
      <c r="B480" s="40"/>
      <c r="C480" s="20"/>
      <c r="D480" s="35"/>
      <c r="E480" s="35"/>
      <c r="F480" s="35"/>
      <c r="G480" s="35"/>
      <c r="H480" s="35"/>
      <c r="I480" s="21"/>
      <c r="J480" s="21"/>
      <c r="K480" s="21"/>
      <c r="L480" s="21"/>
      <c r="M480" s="35"/>
      <c r="N480" s="35"/>
      <c r="O480" s="35"/>
      <c r="P480" s="19"/>
      <c r="Q480" s="19"/>
      <c r="R480" s="19"/>
      <c r="T480" s="35"/>
      <c r="U480" s="35"/>
      <c r="V480" s="35"/>
      <c r="W480" s="35"/>
      <c r="X480" s="35"/>
      <c r="Y480" s="35"/>
      <c r="Z480" s="35"/>
    </row>
    <row r="481" spans="1:26" ht="15">
      <c r="A481" s="33"/>
      <c r="B481" s="40"/>
      <c r="C481" s="20"/>
      <c r="D481" s="35"/>
      <c r="E481" s="35"/>
      <c r="F481" s="35"/>
      <c r="G481" s="35"/>
      <c r="H481" s="35"/>
      <c r="I481" s="21"/>
      <c r="J481" s="21"/>
      <c r="K481" s="21"/>
      <c r="L481" s="21"/>
      <c r="M481" s="35"/>
      <c r="N481" s="35"/>
      <c r="O481" s="35"/>
      <c r="P481" s="19"/>
      <c r="Q481" s="19"/>
      <c r="R481" s="19"/>
      <c r="T481" s="35"/>
      <c r="U481" s="35"/>
      <c r="V481" s="35"/>
      <c r="W481" s="35"/>
      <c r="X481" s="35"/>
      <c r="Y481" s="35"/>
      <c r="Z481" s="35"/>
    </row>
    <row r="482" spans="1:26" ht="15">
      <c r="A482" s="33"/>
      <c r="B482" s="40"/>
      <c r="C482" s="20"/>
      <c r="D482" s="35"/>
      <c r="E482" s="35"/>
      <c r="F482" s="35"/>
      <c r="G482" s="35"/>
      <c r="H482" s="35"/>
      <c r="I482" s="21"/>
      <c r="J482" s="21"/>
      <c r="K482" s="21"/>
      <c r="L482" s="21"/>
      <c r="M482" s="35"/>
      <c r="N482" s="35"/>
      <c r="O482" s="35"/>
      <c r="P482" s="19"/>
      <c r="Q482" s="19"/>
      <c r="R482" s="19"/>
      <c r="T482" s="35"/>
      <c r="U482" s="35"/>
      <c r="V482" s="35"/>
      <c r="W482" s="35"/>
      <c r="X482" s="35"/>
      <c r="Y482" s="35"/>
      <c r="Z482" s="35"/>
    </row>
    <row r="483" spans="1:26" ht="15">
      <c r="A483" s="33"/>
      <c r="B483" s="40"/>
      <c r="C483" s="20"/>
      <c r="D483" s="35"/>
      <c r="E483" s="35"/>
      <c r="F483" s="35"/>
      <c r="G483" s="35"/>
      <c r="H483" s="35"/>
      <c r="I483" s="21"/>
      <c r="J483" s="21"/>
      <c r="K483" s="21"/>
      <c r="L483" s="21"/>
      <c r="M483" s="35"/>
      <c r="N483" s="35"/>
      <c r="O483" s="35"/>
      <c r="P483" s="19"/>
      <c r="Q483" s="19"/>
      <c r="R483" s="19"/>
      <c r="T483" s="35"/>
      <c r="U483" s="35"/>
      <c r="V483" s="35"/>
      <c r="W483" s="35"/>
      <c r="X483" s="35"/>
      <c r="Y483" s="35"/>
      <c r="Z483" s="35"/>
    </row>
    <row r="484" spans="1:26" ht="15">
      <c r="A484" s="33"/>
      <c r="B484" s="40"/>
      <c r="C484" s="20"/>
      <c r="D484" s="35"/>
      <c r="E484" s="35"/>
      <c r="F484" s="35"/>
      <c r="G484" s="35"/>
      <c r="H484" s="35"/>
      <c r="I484" s="21"/>
      <c r="J484" s="21"/>
      <c r="K484" s="21"/>
      <c r="L484" s="21"/>
      <c r="M484" s="35"/>
      <c r="N484" s="35"/>
      <c r="O484" s="35"/>
      <c r="P484" s="19"/>
      <c r="Q484" s="19"/>
      <c r="R484" s="19"/>
      <c r="T484" s="35"/>
      <c r="U484" s="35"/>
      <c r="V484" s="35"/>
      <c r="W484" s="35"/>
      <c r="X484" s="35"/>
      <c r="Y484" s="35"/>
      <c r="Z484" s="35"/>
    </row>
    <row r="485" spans="1:26" ht="15">
      <c r="A485" s="33"/>
      <c r="B485" s="40"/>
      <c r="C485" s="20"/>
      <c r="D485" s="35"/>
      <c r="E485" s="35"/>
      <c r="F485" s="35"/>
      <c r="G485" s="35"/>
      <c r="H485" s="35"/>
      <c r="I485" s="21"/>
      <c r="J485" s="21"/>
      <c r="K485" s="21"/>
      <c r="L485" s="21"/>
      <c r="M485" s="35"/>
      <c r="N485" s="35"/>
      <c r="O485" s="35"/>
      <c r="P485" s="19"/>
      <c r="Q485" s="19"/>
      <c r="R485" s="19"/>
      <c r="T485" s="35"/>
      <c r="U485" s="35"/>
      <c r="V485" s="35"/>
      <c r="W485" s="35"/>
      <c r="X485" s="35"/>
      <c r="Y485" s="35"/>
      <c r="Z485" s="35"/>
    </row>
    <row r="486" spans="1:26" ht="15">
      <c r="A486" s="33"/>
      <c r="B486" s="40"/>
      <c r="C486" s="20"/>
      <c r="D486" s="35"/>
      <c r="E486" s="35"/>
      <c r="F486" s="35"/>
      <c r="G486" s="35"/>
      <c r="H486" s="35"/>
      <c r="I486" s="21"/>
      <c r="J486" s="21"/>
      <c r="K486" s="21"/>
      <c r="L486" s="21"/>
      <c r="M486" s="35"/>
      <c r="N486" s="35"/>
      <c r="O486" s="35"/>
      <c r="P486" s="19"/>
      <c r="Q486" s="19"/>
      <c r="R486" s="19"/>
      <c r="T486" s="35"/>
      <c r="U486" s="35"/>
      <c r="V486" s="35"/>
      <c r="W486" s="35"/>
      <c r="X486" s="35"/>
      <c r="Y486" s="35"/>
      <c r="Z486" s="35"/>
    </row>
    <row r="487" spans="1:26" ht="15">
      <c r="A487" s="33"/>
      <c r="B487" s="40"/>
      <c r="C487" s="20"/>
      <c r="D487" s="35"/>
      <c r="E487" s="35"/>
      <c r="F487" s="35"/>
      <c r="G487" s="35"/>
      <c r="H487" s="35"/>
      <c r="I487" s="21"/>
      <c r="J487" s="21"/>
      <c r="K487" s="21"/>
      <c r="L487" s="21"/>
      <c r="M487" s="35"/>
      <c r="N487" s="35"/>
      <c r="O487" s="35"/>
      <c r="P487" s="19"/>
      <c r="Q487" s="19"/>
      <c r="R487" s="19"/>
      <c r="T487" s="35"/>
      <c r="U487" s="35"/>
      <c r="V487" s="35"/>
      <c r="W487" s="35"/>
      <c r="X487" s="35"/>
      <c r="Y487" s="35"/>
      <c r="Z487" s="35"/>
    </row>
    <row r="488" spans="1:26" ht="15">
      <c r="A488" s="33"/>
      <c r="B488" s="40"/>
      <c r="C488" s="20"/>
      <c r="D488" s="35"/>
      <c r="E488" s="35"/>
      <c r="F488" s="35"/>
      <c r="G488" s="35"/>
      <c r="H488" s="35"/>
      <c r="I488" s="21"/>
      <c r="J488" s="21"/>
      <c r="K488" s="21"/>
      <c r="L488" s="21"/>
      <c r="M488" s="35"/>
      <c r="N488" s="35"/>
      <c r="O488" s="35"/>
      <c r="P488" s="19"/>
      <c r="Q488" s="19"/>
      <c r="R488" s="19"/>
      <c r="T488" s="35"/>
      <c r="U488" s="35"/>
      <c r="V488" s="35"/>
      <c r="W488" s="35"/>
      <c r="X488" s="35"/>
      <c r="Y488" s="35"/>
      <c r="Z488" s="35"/>
    </row>
    <row r="489" spans="1:26" ht="15">
      <c r="A489" s="33"/>
      <c r="B489" s="40"/>
      <c r="C489" s="20"/>
      <c r="D489" s="35"/>
      <c r="E489" s="35"/>
      <c r="F489" s="35"/>
      <c r="G489" s="35"/>
      <c r="H489" s="35"/>
      <c r="I489" s="21"/>
      <c r="J489" s="21"/>
      <c r="K489" s="21"/>
      <c r="L489" s="21"/>
      <c r="M489" s="35"/>
      <c r="N489" s="35"/>
      <c r="O489" s="35"/>
      <c r="P489" s="19"/>
      <c r="Q489" s="19"/>
      <c r="R489" s="19"/>
      <c r="T489" s="35"/>
      <c r="U489" s="35"/>
      <c r="V489" s="35"/>
      <c r="W489" s="35"/>
      <c r="X489" s="35"/>
      <c r="Y489" s="35"/>
      <c r="Z489" s="35"/>
    </row>
    <row r="490" spans="1:26" ht="15">
      <c r="A490" s="33"/>
      <c r="B490" s="40"/>
      <c r="C490" s="20"/>
      <c r="D490" s="35"/>
      <c r="E490" s="35"/>
      <c r="F490" s="35"/>
      <c r="G490" s="35"/>
      <c r="H490" s="35"/>
      <c r="I490" s="21"/>
      <c r="J490" s="21"/>
      <c r="K490" s="21"/>
      <c r="L490" s="21"/>
      <c r="M490" s="35"/>
      <c r="N490" s="35"/>
      <c r="O490" s="35"/>
      <c r="P490" s="19"/>
      <c r="Q490" s="19"/>
      <c r="R490" s="19"/>
      <c r="T490" s="35"/>
      <c r="U490" s="35"/>
      <c r="V490" s="35"/>
      <c r="W490" s="35"/>
      <c r="X490" s="35"/>
      <c r="Y490" s="35"/>
      <c r="Z490" s="35"/>
    </row>
    <row r="491" spans="1:26" ht="15">
      <c r="A491" s="33"/>
      <c r="B491" s="40"/>
      <c r="C491" s="20"/>
      <c r="D491" s="35"/>
      <c r="E491" s="35"/>
      <c r="F491" s="35"/>
      <c r="G491" s="35"/>
      <c r="H491" s="35"/>
      <c r="I491" s="21"/>
      <c r="J491" s="21"/>
      <c r="K491" s="21"/>
      <c r="L491" s="21"/>
      <c r="M491" s="35"/>
      <c r="N491" s="35"/>
      <c r="O491" s="35"/>
      <c r="P491" s="19"/>
      <c r="Q491" s="19"/>
      <c r="R491" s="19"/>
      <c r="T491" s="35"/>
      <c r="U491" s="35"/>
      <c r="V491" s="35"/>
      <c r="W491" s="35"/>
      <c r="X491" s="35"/>
      <c r="Y491" s="35"/>
      <c r="Z491" s="35"/>
    </row>
    <row r="492" spans="1:26" ht="15">
      <c r="A492" s="33"/>
      <c r="B492" s="40"/>
      <c r="C492" s="20"/>
      <c r="D492" s="35"/>
      <c r="E492" s="35"/>
      <c r="F492" s="35"/>
      <c r="G492" s="35"/>
      <c r="H492" s="35"/>
      <c r="I492" s="21"/>
      <c r="J492" s="21"/>
      <c r="K492" s="21"/>
      <c r="L492" s="21"/>
      <c r="M492" s="35"/>
      <c r="N492" s="35"/>
      <c r="O492" s="35"/>
      <c r="P492" s="19"/>
      <c r="Q492" s="19"/>
      <c r="R492" s="19"/>
      <c r="T492" s="35"/>
      <c r="U492" s="35"/>
      <c r="V492" s="35"/>
      <c r="W492" s="35"/>
      <c r="X492" s="35"/>
      <c r="Y492" s="35"/>
      <c r="Z492" s="35"/>
    </row>
    <row r="493" spans="1:26" ht="15">
      <c r="A493" s="33"/>
      <c r="B493" s="40"/>
      <c r="C493" s="20"/>
      <c r="D493" s="35"/>
      <c r="E493" s="35"/>
      <c r="F493" s="35"/>
      <c r="G493" s="35"/>
      <c r="H493" s="35"/>
      <c r="I493" s="21"/>
      <c r="J493" s="21"/>
      <c r="K493" s="21"/>
      <c r="L493" s="21"/>
      <c r="M493" s="35"/>
      <c r="N493" s="35"/>
      <c r="O493" s="35"/>
      <c r="P493" s="19"/>
      <c r="Q493" s="19"/>
      <c r="R493" s="19"/>
      <c r="T493" s="35"/>
      <c r="U493" s="35"/>
      <c r="V493" s="35"/>
      <c r="W493" s="35"/>
      <c r="X493" s="35"/>
      <c r="Y493" s="35"/>
      <c r="Z493" s="35"/>
    </row>
    <row r="494" spans="1:26" ht="15">
      <c r="A494" s="33"/>
      <c r="B494" s="40"/>
      <c r="C494" s="20"/>
      <c r="D494" s="35"/>
      <c r="E494" s="35"/>
      <c r="F494" s="35"/>
      <c r="G494" s="35"/>
      <c r="H494" s="35"/>
      <c r="I494" s="21"/>
      <c r="J494" s="21"/>
      <c r="K494" s="21"/>
      <c r="L494" s="21"/>
      <c r="M494" s="35"/>
      <c r="N494" s="35"/>
      <c r="O494" s="35"/>
      <c r="P494" s="19"/>
      <c r="Q494" s="19"/>
      <c r="R494" s="19"/>
      <c r="T494" s="35"/>
      <c r="U494" s="35"/>
      <c r="V494" s="35"/>
      <c r="W494" s="35"/>
      <c r="X494" s="35"/>
      <c r="Y494" s="35"/>
      <c r="Z494" s="35"/>
    </row>
    <row r="495" spans="1:26" ht="15">
      <c r="A495" s="33"/>
      <c r="B495" s="40"/>
      <c r="C495" s="20"/>
      <c r="D495" s="35"/>
      <c r="E495" s="35"/>
      <c r="F495" s="35"/>
      <c r="G495" s="35"/>
      <c r="H495" s="35"/>
      <c r="I495" s="21"/>
      <c r="J495" s="21"/>
      <c r="K495" s="21"/>
      <c r="L495" s="21"/>
      <c r="M495" s="35"/>
      <c r="N495" s="35"/>
      <c r="O495" s="35"/>
      <c r="P495" s="19"/>
      <c r="Q495" s="19"/>
      <c r="R495" s="19"/>
      <c r="T495" s="35"/>
      <c r="U495" s="35"/>
      <c r="V495" s="35"/>
      <c r="W495" s="35"/>
      <c r="X495" s="35"/>
      <c r="Y495" s="35"/>
      <c r="Z495" s="35"/>
    </row>
    <row r="496" spans="1:26" ht="15">
      <c r="A496" s="33"/>
      <c r="B496" s="40"/>
      <c r="C496" s="20"/>
      <c r="D496" s="35"/>
      <c r="E496" s="35"/>
      <c r="F496" s="35"/>
      <c r="G496" s="35"/>
      <c r="H496" s="35"/>
      <c r="I496" s="21"/>
      <c r="J496" s="21"/>
      <c r="K496" s="21"/>
      <c r="L496" s="21"/>
      <c r="M496" s="35"/>
      <c r="N496" s="35"/>
      <c r="O496" s="35"/>
      <c r="P496" s="19"/>
      <c r="Q496" s="19"/>
      <c r="R496" s="19"/>
      <c r="T496" s="35"/>
      <c r="U496" s="35"/>
      <c r="V496" s="35"/>
      <c r="W496" s="35"/>
      <c r="X496" s="35"/>
      <c r="Y496" s="35"/>
      <c r="Z496" s="35"/>
    </row>
    <row r="497" spans="1:26" ht="15">
      <c r="A497" s="33"/>
      <c r="B497" s="40"/>
      <c r="C497" s="20"/>
      <c r="D497" s="35"/>
      <c r="E497" s="35"/>
      <c r="F497" s="35"/>
      <c r="G497" s="35"/>
      <c r="H497" s="35"/>
      <c r="I497" s="21"/>
      <c r="J497" s="21"/>
      <c r="K497" s="21"/>
      <c r="L497" s="21"/>
      <c r="M497" s="35"/>
      <c r="N497" s="35"/>
      <c r="O497" s="35"/>
      <c r="P497" s="19"/>
      <c r="Q497" s="19"/>
      <c r="R497" s="19"/>
      <c r="T497" s="35"/>
      <c r="U497" s="35"/>
      <c r="V497" s="35"/>
      <c r="W497" s="35"/>
      <c r="X497" s="35"/>
      <c r="Y497" s="35"/>
      <c r="Z497" s="35"/>
    </row>
    <row r="498" spans="1:26" ht="15">
      <c r="A498" s="33"/>
      <c r="B498" s="40"/>
      <c r="C498" s="20"/>
      <c r="D498" s="35"/>
      <c r="E498" s="35"/>
      <c r="F498" s="35"/>
      <c r="G498" s="35"/>
      <c r="H498" s="35"/>
      <c r="I498" s="21"/>
      <c r="J498" s="21"/>
      <c r="K498" s="21"/>
      <c r="L498" s="21"/>
      <c r="M498" s="35"/>
      <c r="N498" s="35"/>
      <c r="O498" s="35"/>
      <c r="P498" s="19"/>
      <c r="Q498" s="19"/>
      <c r="R498" s="19"/>
      <c r="T498" s="35"/>
      <c r="U498" s="35"/>
      <c r="V498" s="35"/>
      <c r="W498" s="35"/>
      <c r="X498" s="35"/>
      <c r="Y498" s="35"/>
      <c r="Z498" s="35"/>
    </row>
    <row r="499" spans="1:26" ht="15">
      <c r="A499" s="33"/>
      <c r="B499" s="40"/>
      <c r="C499" s="20"/>
      <c r="D499" s="35"/>
      <c r="E499" s="35"/>
      <c r="F499" s="35"/>
      <c r="G499" s="35"/>
      <c r="H499" s="35"/>
      <c r="I499" s="21"/>
      <c r="J499" s="21"/>
      <c r="K499" s="21"/>
      <c r="L499" s="21"/>
      <c r="M499" s="35"/>
      <c r="N499" s="35"/>
      <c r="O499" s="35"/>
      <c r="P499" s="19"/>
      <c r="Q499" s="19"/>
      <c r="R499" s="19"/>
      <c r="T499" s="35"/>
      <c r="U499" s="35"/>
      <c r="V499" s="35"/>
      <c r="W499" s="35"/>
      <c r="X499" s="35"/>
      <c r="Y499" s="35"/>
      <c r="Z499" s="35"/>
    </row>
    <row r="500" spans="1:26" ht="15">
      <c r="A500" s="33"/>
      <c r="B500" s="40"/>
      <c r="C500" s="20"/>
      <c r="D500" s="35"/>
      <c r="E500" s="35"/>
      <c r="F500" s="35"/>
      <c r="G500" s="35"/>
      <c r="H500" s="35"/>
      <c r="I500" s="21"/>
      <c r="J500" s="21"/>
      <c r="K500" s="21"/>
      <c r="L500" s="21"/>
      <c r="M500" s="35"/>
      <c r="N500" s="35"/>
      <c r="O500" s="35"/>
      <c r="P500" s="19"/>
      <c r="Q500" s="19"/>
      <c r="R500" s="19"/>
      <c r="T500" s="35"/>
      <c r="U500" s="35"/>
      <c r="V500" s="35"/>
      <c r="W500" s="35"/>
      <c r="X500" s="35"/>
      <c r="Y500" s="35"/>
      <c r="Z500" s="35"/>
    </row>
    <row r="501" spans="1:26" ht="15">
      <c r="A501" s="33"/>
      <c r="B501" s="40"/>
      <c r="C501" s="20"/>
      <c r="D501" s="35"/>
      <c r="E501" s="35"/>
      <c r="F501" s="35"/>
      <c r="G501" s="35"/>
      <c r="H501" s="35"/>
      <c r="I501" s="21"/>
      <c r="J501" s="21"/>
      <c r="K501" s="21"/>
      <c r="L501" s="21"/>
      <c r="M501" s="35"/>
      <c r="N501" s="35"/>
      <c r="O501" s="35"/>
      <c r="P501" s="19"/>
      <c r="Q501" s="19"/>
      <c r="R501" s="19"/>
      <c r="T501" s="35"/>
      <c r="U501" s="35"/>
      <c r="V501" s="35"/>
      <c r="W501" s="35"/>
      <c r="X501" s="35"/>
      <c r="Y501" s="35"/>
      <c r="Z501" s="35"/>
    </row>
    <row r="502" spans="1:26" ht="15">
      <c r="A502" s="33"/>
      <c r="B502" s="40"/>
      <c r="C502" s="20"/>
      <c r="D502" s="35"/>
      <c r="E502" s="35"/>
      <c r="F502" s="35"/>
      <c r="G502" s="35"/>
      <c r="H502" s="35"/>
      <c r="I502" s="21"/>
      <c r="J502" s="21"/>
      <c r="K502" s="21"/>
      <c r="L502" s="21"/>
      <c r="M502" s="35"/>
      <c r="N502" s="35"/>
      <c r="O502" s="35"/>
      <c r="P502" s="19"/>
      <c r="Q502" s="19"/>
      <c r="R502" s="19"/>
      <c r="T502" s="35"/>
      <c r="U502" s="35"/>
      <c r="V502" s="35"/>
      <c r="W502" s="35"/>
      <c r="X502" s="35"/>
      <c r="Y502" s="35"/>
      <c r="Z502" s="35"/>
    </row>
    <row r="503" spans="1:26" ht="15">
      <c r="A503" s="33"/>
      <c r="B503" s="40"/>
      <c r="C503" s="20"/>
      <c r="D503" s="35"/>
      <c r="E503" s="35"/>
      <c r="F503" s="35"/>
      <c r="G503" s="35"/>
      <c r="H503" s="35"/>
      <c r="I503" s="21"/>
      <c r="J503" s="21"/>
      <c r="K503" s="21"/>
      <c r="L503" s="21"/>
      <c r="M503" s="35"/>
      <c r="N503" s="35"/>
      <c r="O503" s="35"/>
      <c r="P503" s="19"/>
      <c r="Q503" s="19"/>
      <c r="R503" s="19"/>
      <c r="T503" s="35"/>
      <c r="U503" s="35"/>
      <c r="V503" s="35"/>
      <c r="W503" s="35"/>
      <c r="X503" s="35"/>
      <c r="Y503" s="35"/>
      <c r="Z503" s="35"/>
    </row>
    <row r="504" spans="1:26" ht="15">
      <c r="A504" s="33"/>
      <c r="B504" s="40"/>
      <c r="C504" s="20"/>
      <c r="D504" s="35"/>
      <c r="E504" s="35"/>
      <c r="F504" s="35"/>
      <c r="G504" s="35"/>
      <c r="H504" s="35"/>
      <c r="I504" s="21"/>
      <c r="J504" s="21"/>
      <c r="K504" s="21"/>
      <c r="L504" s="21"/>
      <c r="M504" s="35"/>
      <c r="N504" s="35"/>
      <c r="O504" s="35"/>
      <c r="P504" s="19"/>
      <c r="Q504" s="19"/>
      <c r="R504" s="19"/>
      <c r="T504" s="35"/>
      <c r="U504" s="35"/>
      <c r="V504" s="35"/>
      <c r="W504" s="35"/>
      <c r="X504" s="35"/>
      <c r="Y504" s="35"/>
      <c r="Z504" s="35"/>
    </row>
    <row r="505" spans="1:26" ht="15">
      <c r="A505" s="33"/>
      <c r="B505" s="40"/>
      <c r="C505" s="20"/>
      <c r="D505" s="35"/>
      <c r="E505" s="35"/>
      <c r="F505" s="35"/>
      <c r="G505" s="35"/>
      <c r="H505" s="35"/>
      <c r="I505" s="21"/>
      <c r="J505" s="21"/>
      <c r="K505" s="21"/>
      <c r="L505" s="21"/>
      <c r="M505" s="35"/>
      <c r="N505" s="35"/>
      <c r="O505" s="35"/>
      <c r="P505" s="19"/>
      <c r="Q505" s="19"/>
      <c r="R505" s="19"/>
      <c r="T505" s="35"/>
      <c r="U505" s="35"/>
      <c r="V505" s="35"/>
      <c r="W505" s="35"/>
      <c r="X505" s="35"/>
      <c r="Y505" s="35"/>
      <c r="Z505" s="35"/>
    </row>
    <row r="506" spans="1:26" ht="15">
      <c r="A506" s="33"/>
      <c r="B506" s="40"/>
      <c r="C506" s="20"/>
      <c r="D506" s="35"/>
      <c r="E506" s="35"/>
      <c r="F506" s="35"/>
      <c r="G506" s="35"/>
      <c r="H506" s="35"/>
      <c r="I506" s="21"/>
      <c r="J506" s="21"/>
      <c r="K506" s="21"/>
      <c r="L506" s="21"/>
      <c r="M506" s="35"/>
      <c r="N506" s="35"/>
      <c r="O506" s="35"/>
      <c r="P506" s="19"/>
      <c r="Q506" s="19"/>
      <c r="R506" s="19"/>
      <c r="T506" s="35"/>
      <c r="U506" s="35"/>
      <c r="V506" s="35"/>
      <c r="W506" s="35"/>
      <c r="X506" s="35"/>
      <c r="Y506" s="35"/>
      <c r="Z506" s="35"/>
    </row>
    <row r="507" spans="1:26" ht="15">
      <c r="A507" s="33"/>
      <c r="B507" s="40"/>
      <c r="C507" s="20"/>
      <c r="D507" s="35"/>
      <c r="E507" s="35"/>
      <c r="F507" s="35"/>
      <c r="G507" s="35"/>
      <c r="H507" s="35"/>
      <c r="I507" s="21"/>
      <c r="J507" s="21"/>
      <c r="K507" s="21"/>
      <c r="L507" s="21"/>
      <c r="M507" s="35"/>
      <c r="N507" s="35"/>
      <c r="O507" s="35"/>
      <c r="P507" s="19"/>
      <c r="Q507" s="19"/>
      <c r="R507" s="19"/>
      <c r="T507" s="35"/>
      <c r="U507" s="35"/>
      <c r="V507" s="35"/>
      <c r="W507" s="35"/>
      <c r="X507" s="35"/>
      <c r="Y507" s="35"/>
      <c r="Z507" s="35"/>
    </row>
    <row r="508" spans="1:26" ht="15">
      <c r="A508" s="33"/>
      <c r="B508" s="40"/>
      <c r="C508" s="20"/>
      <c r="D508" s="35"/>
      <c r="E508" s="35"/>
      <c r="F508" s="35"/>
      <c r="G508" s="35"/>
      <c r="H508" s="35"/>
      <c r="I508" s="21"/>
      <c r="J508" s="21"/>
      <c r="K508" s="21"/>
      <c r="L508" s="21"/>
      <c r="M508" s="35"/>
      <c r="N508" s="35"/>
      <c r="O508" s="35"/>
      <c r="P508" s="19"/>
      <c r="Q508" s="19"/>
      <c r="R508" s="19"/>
      <c r="T508" s="35"/>
      <c r="U508" s="35"/>
      <c r="V508" s="35"/>
      <c r="W508" s="35"/>
      <c r="X508" s="35"/>
      <c r="Y508" s="35"/>
      <c r="Z508" s="35"/>
    </row>
    <row r="509" spans="1:26" ht="15">
      <c r="A509" s="33"/>
      <c r="B509" s="40"/>
      <c r="C509" s="20"/>
      <c r="D509" s="35"/>
      <c r="E509" s="35"/>
      <c r="F509" s="35"/>
      <c r="G509" s="35"/>
      <c r="H509" s="35"/>
      <c r="I509" s="21"/>
      <c r="J509" s="21"/>
      <c r="K509" s="21"/>
      <c r="L509" s="21"/>
      <c r="M509" s="35"/>
      <c r="N509" s="35"/>
      <c r="O509" s="35"/>
      <c r="P509" s="19"/>
      <c r="Q509" s="19"/>
      <c r="R509" s="19"/>
      <c r="T509" s="35"/>
      <c r="U509" s="35"/>
      <c r="V509" s="35"/>
      <c r="W509" s="35"/>
      <c r="X509" s="35"/>
      <c r="Y509" s="35"/>
      <c r="Z509" s="35"/>
    </row>
    <row r="510" spans="1:26" ht="15">
      <c r="A510" s="33"/>
      <c r="B510" s="40"/>
      <c r="C510" s="20"/>
      <c r="D510" s="35"/>
      <c r="E510" s="35"/>
      <c r="F510" s="35"/>
      <c r="G510" s="35"/>
      <c r="H510" s="35"/>
      <c r="I510" s="21"/>
      <c r="J510" s="21"/>
      <c r="K510" s="21"/>
      <c r="L510" s="21"/>
      <c r="M510" s="35"/>
      <c r="N510" s="35"/>
      <c r="O510" s="35"/>
      <c r="P510" s="19"/>
      <c r="Q510" s="19"/>
      <c r="R510" s="19"/>
      <c r="T510" s="35"/>
      <c r="U510" s="35"/>
      <c r="V510" s="35"/>
      <c r="W510" s="35"/>
      <c r="X510" s="35"/>
      <c r="Y510" s="35"/>
      <c r="Z510" s="35"/>
    </row>
    <row r="511" spans="1:26" ht="15">
      <c r="A511" s="33"/>
      <c r="B511" s="40"/>
      <c r="C511" s="20"/>
      <c r="D511" s="35"/>
      <c r="E511" s="35"/>
      <c r="F511" s="35"/>
      <c r="G511" s="35"/>
      <c r="H511" s="35"/>
      <c r="I511" s="21"/>
      <c r="J511" s="21"/>
      <c r="K511" s="21"/>
      <c r="L511" s="21"/>
      <c r="M511" s="35"/>
      <c r="N511" s="35"/>
      <c r="O511" s="35"/>
      <c r="P511" s="19"/>
      <c r="Q511" s="19"/>
      <c r="R511" s="19"/>
      <c r="T511" s="35"/>
      <c r="U511" s="35"/>
      <c r="V511" s="35"/>
      <c r="W511" s="35"/>
      <c r="X511" s="35"/>
      <c r="Y511" s="35"/>
      <c r="Z511" s="35"/>
    </row>
    <row r="512" spans="1:26" ht="15">
      <c r="A512" s="33"/>
      <c r="B512" s="40"/>
      <c r="C512" s="20"/>
      <c r="D512" s="35"/>
      <c r="E512" s="35"/>
      <c r="F512" s="35"/>
      <c r="G512" s="35"/>
      <c r="H512" s="35"/>
      <c r="I512" s="21"/>
      <c r="J512" s="21"/>
      <c r="K512" s="21"/>
      <c r="L512" s="21"/>
      <c r="M512" s="35"/>
      <c r="N512" s="35"/>
      <c r="O512" s="35"/>
      <c r="P512" s="19"/>
      <c r="Q512" s="19"/>
      <c r="R512" s="19"/>
      <c r="T512" s="35"/>
      <c r="U512" s="35"/>
      <c r="V512" s="35"/>
      <c r="W512" s="35"/>
      <c r="X512" s="35"/>
      <c r="Y512" s="35"/>
      <c r="Z512" s="35"/>
    </row>
    <row r="513" spans="1:26" ht="15">
      <c r="A513"/>
      <c r="B513"/>
      <c r="C513"/>
      <c r="D513" s="35"/>
      <c r="E513" s="35"/>
      <c r="F513" s="35"/>
      <c r="G513" s="35"/>
      <c r="H513" s="35"/>
      <c r="I513" s="21"/>
      <c r="J513" s="21"/>
      <c r="K513" s="21"/>
      <c r="L513" s="21"/>
      <c r="M513" s="35"/>
      <c r="N513" s="35"/>
      <c r="O513" s="35"/>
      <c r="P513" s="19"/>
      <c r="Q513" s="19"/>
      <c r="R513" s="19"/>
      <c r="T513" s="35"/>
      <c r="U513" s="35"/>
      <c r="V513" s="35"/>
      <c r="W513" s="35"/>
      <c r="X513" s="35"/>
      <c r="Y513" s="35"/>
      <c r="Z513" s="35"/>
    </row>
    <row r="514" spans="1:26" ht="15">
      <c r="A514"/>
      <c r="B514"/>
      <c r="C514"/>
      <c r="D514" s="35"/>
      <c r="E514" s="35"/>
      <c r="F514" s="35"/>
      <c r="G514" s="35"/>
      <c r="H514" s="35"/>
      <c r="I514" s="21"/>
      <c r="J514" s="21"/>
      <c r="K514" s="21"/>
      <c r="L514" s="21"/>
      <c r="M514" s="35"/>
      <c r="N514" s="35"/>
      <c r="O514" s="35"/>
      <c r="P514" s="19"/>
      <c r="Q514" s="19"/>
      <c r="R514" s="19"/>
      <c r="T514" s="35"/>
      <c r="U514" s="35"/>
      <c r="V514" s="35"/>
      <c r="W514" s="35"/>
      <c r="X514" s="35"/>
      <c r="Y514" s="35"/>
      <c r="Z514" s="35"/>
    </row>
    <row r="515" spans="1:26" ht="15">
      <c r="A515"/>
      <c r="B515"/>
      <c r="C515"/>
      <c r="D515" s="35"/>
      <c r="E515" s="35"/>
      <c r="F515" s="35"/>
      <c r="G515" s="35"/>
      <c r="H515" s="35"/>
      <c r="I515" s="21"/>
      <c r="J515" s="21"/>
      <c r="K515" s="21"/>
      <c r="L515" s="21"/>
      <c r="M515" s="35"/>
      <c r="N515" s="35"/>
      <c r="O515" s="35"/>
      <c r="P515" s="19"/>
      <c r="Q515" s="19"/>
      <c r="R515" s="19"/>
      <c r="T515" s="35"/>
      <c r="U515" s="35"/>
      <c r="V515" s="35"/>
      <c r="W515" s="35"/>
      <c r="X515" s="35"/>
      <c r="Y515" s="35"/>
      <c r="Z515" s="35"/>
    </row>
    <row r="516" spans="1:26" ht="15">
      <c r="A516"/>
      <c r="B516"/>
      <c r="C516"/>
      <c r="D516" s="35"/>
      <c r="E516" s="35"/>
      <c r="F516" s="35"/>
      <c r="G516" s="35"/>
      <c r="H516" s="35"/>
      <c r="I516" s="21"/>
      <c r="J516" s="21"/>
      <c r="K516" s="21"/>
      <c r="L516" s="21"/>
      <c r="M516" s="35"/>
      <c r="N516" s="35"/>
      <c r="O516" s="35"/>
      <c r="P516" s="19"/>
      <c r="Q516" s="19"/>
      <c r="R516" s="19"/>
      <c r="T516" s="35"/>
      <c r="U516" s="35"/>
      <c r="V516" s="35"/>
      <c r="W516" s="35"/>
      <c r="X516" s="35"/>
      <c r="Y516" s="35"/>
      <c r="Z516" s="35"/>
    </row>
    <row r="517" spans="1:26" ht="15">
      <c r="A517"/>
      <c r="B517"/>
      <c r="C517"/>
      <c r="D517" s="35"/>
      <c r="E517" s="35"/>
      <c r="F517" s="35"/>
      <c r="G517" s="35"/>
      <c r="H517" s="35"/>
      <c r="I517" s="21"/>
      <c r="J517" s="21"/>
      <c r="K517" s="21"/>
      <c r="L517" s="21"/>
      <c r="M517" s="35"/>
      <c r="N517" s="35"/>
      <c r="O517" s="35"/>
      <c r="P517" s="19"/>
      <c r="Q517" s="19"/>
      <c r="R517" s="19"/>
      <c r="T517" s="35"/>
      <c r="U517" s="35"/>
      <c r="V517" s="35"/>
      <c r="W517" s="35"/>
      <c r="X517" s="35"/>
      <c r="Y517" s="35"/>
      <c r="Z517" s="35"/>
    </row>
    <row r="518" spans="1:26" ht="15">
      <c r="A518"/>
      <c r="B518"/>
      <c r="C518"/>
      <c r="D518" s="35"/>
      <c r="E518" s="35"/>
      <c r="F518" s="35"/>
      <c r="G518" s="35"/>
      <c r="H518" s="35"/>
      <c r="I518" s="21"/>
      <c r="J518" s="21"/>
      <c r="K518" s="21"/>
      <c r="L518" s="21"/>
      <c r="M518" s="35"/>
      <c r="N518" s="35"/>
      <c r="O518" s="35"/>
      <c r="P518" s="19"/>
      <c r="Q518" s="19"/>
      <c r="R518" s="19"/>
      <c r="T518" s="35"/>
      <c r="U518" s="35"/>
      <c r="V518" s="35"/>
      <c r="W518" s="35"/>
      <c r="X518" s="35"/>
      <c r="Y518" s="35"/>
      <c r="Z518" s="35"/>
    </row>
    <row r="519" spans="1:26" ht="15">
      <c r="A519"/>
      <c r="B519"/>
      <c r="C519"/>
      <c r="D519" s="35"/>
      <c r="E519" s="35"/>
      <c r="F519" s="35"/>
      <c r="G519" s="35"/>
      <c r="H519" s="35"/>
      <c r="I519" s="21"/>
      <c r="J519" s="21"/>
      <c r="K519" s="21"/>
      <c r="L519" s="21"/>
      <c r="M519" s="35"/>
      <c r="N519" s="35"/>
      <c r="O519" s="35"/>
      <c r="P519" s="19"/>
      <c r="Q519" s="19"/>
      <c r="R519" s="19"/>
      <c r="T519" s="35"/>
      <c r="U519" s="35"/>
      <c r="V519" s="35"/>
      <c r="W519" s="35"/>
      <c r="X519" s="35"/>
      <c r="Y519" s="35"/>
      <c r="Z519" s="35"/>
    </row>
    <row r="520" spans="1:26" ht="15">
      <c r="A520"/>
      <c r="B520"/>
      <c r="C520"/>
      <c r="D520" s="35"/>
      <c r="E520" s="35"/>
      <c r="F520" s="35"/>
      <c r="G520" s="35"/>
      <c r="H520" s="35"/>
      <c r="I520" s="21"/>
      <c r="J520" s="21"/>
      <c r="K520" s="21"/>
      <c r="L520" s="21"/>
      <c r="M520" s="35"/>
      <c r="N520" s="35"/>
      <c r="O520" s="35"/>
      <c r="P520" s="19"/>
      <c r="Q520" s="19"/>
      <c r="R520" s="19"/>
      <c r="T520" s="35"/>
      <c r="U520" s="35"/>
      <c r="V520" s="35"/>
      <c r="W520" s="35"/>
      <c r="X520" s="35"/>
      <c r="Y520" s="35"/>
      <c r="Z520" s="35"/>
    </row>
    <row r="521" spans="1:26" ht="15">
      <c r="A521"/>
      <c r="B521"/>
      <c r="C521"/>
      <c r="D521" s="35"/>
      <c r="E521" s="35"/>
      <c r="F521" s="35"/>
      <c r="G521" s="35"/>
      <c r="H521" s="35"/>
      <c r="I521" s="21"/>
      <c r="J521" s="21"/>
      <c r="K521" s="21"/>
      <c r="L521" s="21"/>
      <c r="M521" s="35"/>
      <c r="N521" s="35"/>
      <c r="O521" s="35"/>
      <c r="P521" s="19"/>
      <c r="Q521" s="19"/>
      <c r="R521" s="19"/>
      <c r="T521" s="35"/>
      <c r="U521" s="35"/>
      <c r="V521" s="35"/>
      <c r="W521" s="35"/>
      <c r="X521" s="35"/>
      <c r="Y521" s="35"/>
      <c r="Z521" s="35"/>
    </row>
    <row r="522" spans="1:26" ht="15">
      <c r="A522"/>
      <c r="B522"/>
      <c r="C522"/>
      <c r="D522" s="35"/>
      <c r="E522" s="35"/>
      <c r="F522" s="35"/>
      <c r="G522" s="35"/>
      <c r="H522" s="35"/>
      <c r="I522" s="21"/>
      <c r="J522" s="21"/>
      <c r="K522" s="21"/>
      <c r="L522" s="21"/>
      <c r="M522" s="35"/>
      <c r="N522" s="35"/>
      <c r="O522" s="35"/>
      <c r="P522" s="19"/>
      <c r="Q522" s="19"/>
      <c r="R522" s="19"/>
      <c r="T522" s="35"/>
      <c r="U522" s="35"/>
      <c r="V522" s="35"/>
      <c r="W522" s="35"/>
      <c r="X522" s="35"/>
      <c r="Y522" s="35"/>
      <c r="Z522" s="35"/>
    </row>
    <row r="523" spans="1:26" ht="15">
      <c r="A523"/>
      <c r="B523"/>
      <c r="C523"/>
      <c r="D523" s="35"/>
      <c r="E523" s="35"/>
      <c r="F523" s="35"/>
      <c r="G523" s="35"/>
      <c r="H523" s="35"/>
      <c r="I523" s="21"/>
      <c r="J523" s="21"/>
      <c r="K523" s="21"/>
      <c r="L523" s="21"/>
      <c r="M523" s="35"/>
      <c r="N523" s="35"/>
      <c r="O523" s="35"/>
      <c r="P523" s="19"/>
      <c r="Q523" s="19"/>
      <c r="R523" s="19"/>
      <c r="T523" s="35"/>
      <c r="U523" s="35"/>
      <c r="V523" s="35"/>
      <c r="W523" s="35"/>
      <c r="X523" s="35"/>
      <c r="Y523" s="35"/>
      <c r="Z523" s="35"/>
    </row>
    <row r="524" spans="1:26" ht="15">
      <c r="A524"/>
      <c r="B524"/>
      <c r="C524"/>
      <c r="D524" s="35"/>
      <c r="E524" s="35"/>
      <c r="F524" s="35"/>
      <c r="G524" s="35"/>
      <c r="H524" s="35"/>
      <c r="I524" s="21"/>
      <c r="J524" s="21"/>
      <c r="K524" s="21"/>
      <c r="L524" s="21"/>
      <c r="M524" s="35"/>
      <c r="N524" s="35"/>
      <c r="O524" s="35"/>
      <c r="P524" s="19"/>
      <c r="Q524" s="19"/>
      <c r="R524" s="19"/>
      <c r="T524" s="35"/>
      <c r="U524" s="35"/>
      <c r="V524" s="35"/>
      <c r="W524" s="35"/>
      <c r="X524" s="35"/>
      <c r="Y524" s="35"/>
      <c r="Z524" s="35"/>
    </row>
    <row r="525" spans="1:26" ht="15">
      <c r="A525"/>
      <c r="B525"/>
      <c r="C525"/>
      <c r="D525" s="35"/>
      <c r="E525" s="35"/>
      <c r="F525" s="35"/>
      <c r="G525" s="35"/>
      <c r="H525" s="35"/>
      <c r="I525" s="21"/>
      <c r="J525" s="21"/>
      <c r="K525" s="21"/>
      <c r="L525" s="21"/>
      <c r="M525" s="35"/>
      <c r="N525" s="35"/>
      <c r="O525" s="35"/>
      <c r="P525" s="19"/>
      <c r="Q525" s="19"/>
      <c r="R525" s="19"/>
      <c r="T525" s="35"/>
      <c r="U525" s="35"/>
      <c r="V525" s="35"/>
      <c r="W525" s="35"/>
      <c r="X525" s="35"/>
      <c r="Y525" s="35"/>
      <c r="Z525" s="35"/>
    </row>
    <row r="526" spans="1:26" ht="15">
      <c r="A526"/>
      <c r="B526"/>
      <c r="C526"/>
      <c r="D526" s="35"/>
      <c r="E526" s="35"/>
      <c r="F526" s="35"/>
      <c r="G526" s="35"/>
      <c r="H526" s="35"/>
      <c r="I526" s="21"/>
      <c r="J526" s="21"/>
      <c r="K526" s="21"/>
      <c r="L526" s="21"/>
      <c r="M526" s="35"/>
      <c r="N526" s="35"/>
      <c r="O526" s="35"/>
      <c r="P526" s="19"/>
      <c r="Q526" s="19"/>
      <c r="R526" s="19"/>
      <c r="T526" s="35"/>
      <c r="U526" s="35"/>
      <c r="V526" s="35"/>
      <c r="W526" s="35"/>
      <c r="X526" s="35"/>
      <c r="Y526" s="35"/>
      <c r="Z526" s="35"/>
    </row>
    <row r="527" spans="1:26" ht="15">
      <c r="A527"/>
      <c r="B527"/>
      <c r="C527"/>
      <c r="D527" s="35"/>
      <c r="E527" s="35"/>
      <c r="F527" s="35"/>
      <c r="G527" s="35"/>
      <c r="H527" s="35"/>
      <c r="I527" s="21"/>
      <c r="J527" s="21"/>
      <c r="K527" s="21"/>
      <c r="L527" s="21"/>
      <c r="M527" s="35"/>
      <c r="N527" s="35"/>
      <c r="O527" s="35"/>
      <c r="P527" s="19"/>
      <c r="Q527" s="19"/>
      <c r="R527" s="19"/>
      <c r="T527" s="35"/>
      <c r="U527" s="35"/>
      <c r="V527" s="35"/>
      <c r="W527" s="35"/>
      <c r="X527" s="35"/>
      <c r="Y527" s="35"/>
      <c r="Z527" s="35"/>
    </row>
    <row r="528" spans="1:26" ht="15">
      <c r="A528"/>
      <c r="B528"/>
      <c r="C528"/>
      <c r="D528" s="35"/>
      <c r="E528" s="35"/>
      <c r="F528" s="35"/>
      <c r="G528" s="35"/>
      <c r="H528" s="35"/>
      <c r="I528" s="21"/>
      <c r="J528" s="21"/>
      <c r="K528" s="21"/>
      <c r="L528" s="21"/>
      <c r="M528" s="35"/>
      <c r="N528" s="35"/>
      <c r="O528" s="35"/>
      <c r="P528" s="19"/>
      <c r="Q528" s="19"/>
      <c r="R528" s="19"/>
      <c r="T528" s="35"/>
      <c r="U528" s="35"/>
      <c r="V528" s="35"/>
      <c r="W528" s="35"/>
      <c r="X528" s="35"/>
      <c r="Y528" s="35"/>
      <c r="Z528" s="35"/>
    </row>
    <row r="529" spans="1:26" ht="15">
      <c r="A529"/>
      <c r="B529"/>
      <c r="C529"/>
      <c r="D529" s="35"/>
      <c r="E529" s="35"/>
      <c r="F529" s="35"/>
      <c r="G529" s="35"/>
      <c r="H529" s="35"/>
      <c r="I529" s="21"/>
      <c r="J529" s="21"/>
      <c r="K529" s="21"/>
      <c r="L529" s="21"/>
      <c r="M529" s="35"/>
      <c r="N529" s="35"/>
      <c r="O529" s="35"/>
      <c r="P529" s="19"/>
      <c r="Q529" s="19"/>
      <c r="R529" s="19"/>
      <c r="T529" s="35"/>
      <c r="U529" s="35"/>
      <c r="V529" s="35"/>
      <c r="W529" s="35"/>
      <c r="X529" s="35"/>
      <c r="Y529" s="35"/>
      <c r="Z529" s="35"/>
    </row>
    <row r="530" spans="1:26" ht="15">
      <c r="A530"/>
      <c r="B530"/>
      <c r="C530"/>
      <c r="D530" s="35"/>
      <c r="E530" s="35"/>
      <c r="F530" s="35"/>
      <c r="G530" s="35"/>
      <c r="H530" s="35"/>
      <c r="I530" s="21"/>
      <c r="J530" s="21"/>
      <c r="K530" s="21"/>
      <c r="L530" s="21"/>
      <c r="M530" s="35"/>
      <c r="N530" s="35"/>
      <c r="O530" s="35"/>
      <c r="P530" s="19"/>
      <c r="Q530" s="19"/>
      <c r="R530" s="19"/>
      <c r="T530" s="35"/>
      <c r="U530" s="35"/>
      <c r="V530" s="35"/>
      <c r="W530" s="35"/>
      <c r="X530" s="35"/>
      <c r="Y530" s="35"/>
      <c r="Z530" s="35"/>
    </row>
    <row r="531" spans="1:26" ht="15">
      <c r="A531"/>
      <c r="B531"/>
      <c r="C531"/>
      <c r="D531" s="35"/>
      <c r="E531" s="35"/>
      <c r="F531" s="35"/>
      <c r="G531" s="35"/>
      <c r="H531" s="35"/>
      <c r="I531" s="21"/>
      <c r="J531" s="21"/>
      <c r="K531" s="21"/>
      <c r="L531" s="21"/>
      <c r="M531" s="35"/>
      <c r="N531" s="35"/>
      <c r="O531" s="35"/>
      <c r="P531" s="19"/>
      <c r="Q531" s="19"/>
      <c r="R531" s="19"/>
      <c r="T531" s="35"/>
      <c r="U531" s="35"/>
      <c r="V531" s="35"/>
      <c r="W531" s="35"/>
      <c r="X531" s="35"/>
      <c r="Y531" s="35"/>
      <c r="Z531" s="35"/>
    </row>
    <row r="532" spans="1:26" ht="15">
      <c r="A532"/>
      <c r="B532"/>
      <c r="C532"/>
      <c r="D532" s="35"/>
      <c r="E532" s="35"/>
      <c r="F532" s="35"/>
      <c r="G532" s="35"/>
      <c r="H532" s="35"/>
      <c r="I532" s="21"/>
      <c r="J532" s="21"/>
      <c r="K532" s="21"/>
      <c r="L532" s="21"/>
      <c r="M532" s="35"/>
      <c r="N532" s="35"/>
      <c r="O532" s="35"/>
      <c r="P532" s="19"/>
      <c r="Q532" s="19"/>
      <c r="R532" s="19"/>
      <c r="T532" s="35"/>
      <c r="U532" s="35"/>
      <c r="V532" s="35"/>
      <c r="W532" s="35"/>
      <c r="X532" s="35"/>
      <c r="Y532" s="35"/>
      <c r="Z532" s="35"/>
    </row>
    <row r="533" spans="1:26" ht="15">
      <c r="A533"/>
      <c r="B533" s="40"/>
      <c r="C533" s="20"/>
      <c r="D533" s="35"/>
      <c r="E533" s="35"/>
      <c r="F533" s="35"/>
      <c r="G533" s="35"/>
      <c r="H533" s="35"/>
      <c r="I533" s="21"/>
      <c r="J533" s="21"/>
      <c r="K533" s="21"/>
      <c r="L533" s="21"/>
      <c r="M533" s="35"/>
      <c r="N533" s="35"/>
      <c r="O533" s="35"/>
      <c r="P533" s="19"/>
      <c r="Q533" s="19"/>
      <c r="R533" s="19"/>
      <c r="T533" s="35"/>
      <c r="U533" s="35"/>
      <c r="V533" s="35"/>
      <c r="W533" s="35"/>
      <c r="X533" s="35"/>
      <c r="Y533" s="35"/>
      <c r="Z533" s="35"/>
    </row>
    <row r="534" spans="1:26" ht="15">
      <c r="A534" s="33"/>
      <c r="B534"/>
      <c r="C534"/>
      <c r="D534" s="35"/>
      <c r="E534" s="35"/>
      <c r="F534" s="35"/>
      <c r="G534" s="35"/>
      <c r="H534" s="35"/>
      <c r="I534" s="21"/>
      <c r="J534" s="21"/>
      <c r="K534" s="21"/>
      <c r="L534" s="21"/>
      <c r="M534" s="35"/>
      <c r="N534" s="35"/>
      <c r="O534" s="35"/>
      <c r="P534" s="19"/>
      <c r="Q534" s="19"/>
      <c r="R534" s="19"/>
      <c r="T534" s="35"/>
      <c r="U534" s="35"/>
      <c r="V534" s="35"/>
      <c r="W534" s="35"/>
      <c r="X534" s="35"/>
      <c r="Y534" s="35"/>
      <c r="Z534" s="35"/>
    </row>
    <row r="535" spans="1:26" ht="15">
      <c r="A535"/>
      <c r="B535"/>
      <c r="C535"/>
      <c r="D535" s="35"/>
      <c r="E535" s="35"/>
      <c r="F535" s="35"/>
      <c r="G535" s="35"/>
      <c r="H535" s="35"/>
      <c r="I535" s="21"/>
      <c r="J535" s="21"/>
      <c r="K535" s="21"/>
      <c r="L535" s="21"/>
      <c r="M535" s="35"/>
      <c r="N535" s="35"/>
      <c r="O535" s="35"/>
      <c r="P535" s="19"/>
      <c r="Q535" s="19"/>
      <c r="R535" s="19"/>
      <c r="T535" s="35"/>
      <c r="U535" s="35"/>
      <c r="V535" s="35"/>
      <c r="W535" s="35"/>
      <c r="X535" s="35"/>
      <c r="Y535" s="35"/>
      <c r="Z535" s="35"/>
    </row>
    <row r="536" spans="1:26" ht="15">
      <c r="A536"/>
      <c r="B536"/>
      <c r="C536"/>
      <c r="D536" s="35"/>
      <c r="E536" s="35"/>
      <c r="F536" s="35"/>
      <c r="G536" s="35"/>
      <c r="H536" s="35"/>
      <c r="I536" s="21"/>
      <c r="J536" s="21"/>
      <c r="K536" s="21"/>
      <c r="L536" s="21"/>
      <c r="M536" s="35"/>
      <c r="N536" s="35"/>
      <c r="O536" s="35"/>
      <c r="P536" s="19"/>
      <c r="Q536" s="19"/>
      <c r="R536" s="19"/>
      <c r="T536" s="35"/>
      <c r="U536" s="35"/>
      <c r="V536" s="35"/>
      <c r="W536" s="35"/>
      <c r="X536" s="35"/>
      <c r="Y536" s="35"/>
      <c r="Z536" s="35"/>
    </row>
    <row r="537" spans="1:26" ht="15">
      <c r="A537"/>
      <c r="B537"/>
      <c r="C537"/>
      <c r="D537" s="35"/>
      <c r="E537" s="35"/>
      <c r="F537" s="35"/>
      <c r="G537" s="35"/>
      <c r="H537" s="35"/>
      <c r="I537" s="21"/>
      <c r="J537" s="21"/>
      <c r="K537" s="21"/>
      <c r="L537" s="21"/>
      <c r="M537" s="35"/>
      <c r="N537" s="35"/>
      <c r="O537" s="35"/>
      <c r="P537" s="19"/>
      <c r="Q537" s="19"/>
      <c r="R537" s="19"/>
      <c r="T537" s="35"/>
      <c r="U537" s="35"/>
      <c r="V537" s="35"/>
      <c r="W537" s="35"/>
      <c r="X537" s="35"/>
      <c r="Y537" s="35"/>
      <c r="Z537" s="35"/>
    </row>
    <row r="538" spans="1:26" ht="15">
      <c r="A538"/>
      <c r="B538"/>
      <c r="C538"/>
      <c r="D538" s="35"/>
      <c r="E538" s="35"/>
      <c r="F538" s="35"/>
      <c r="G538" s="35"/>
      <c r="H538" s="35"/>
      <c r="I538" s="21"/>
      <c r="J538" s="21"/>
      <c r="K538" s="21"/>
      <c r="L538" s="21"/>
      <c r="M538" s="35"/>
      <c r="N538" s="35"/>
      <c r="O538" s="35"/>
      <c r="P538" s="19"/>
      <c r="Q538" s="19"/>
      <c r="R538" s="19"/>
      <c r="T538" s="35"/>
      <c r="U538" s="35"/>
      <c r="V538" s="35"/>
      <c r="W538" s="35"/>
      <c r="X538" s="35"/>
      <c r="Y538" s="35"/>
      <c r="Z538" s="35"/>
    </row>
    <row r="539" spans="1:26" ht="15">
      <c r="A539"/>
      <c r="B539"/>
      <c r="C539"/>
      <c r="D539" s="35"/>
      <c r="E539" s="35"/>
      <c r="F539" s="35"/>
      <c r="G539" s="35"/>
      <c r="H539" s="35"/>
      <c r="I539" s="21"/>
      <c r="J539" s="21"/>
      <c r="K539" s="21"/>
      <c r="L539" s="21"/>
      <c r="M539" s="35"/>
      <c r="N539" s="35"/>
      <c r="O539" s="35"/>
      <c r="P539" s="19"/>
      <c r="Q539" s="19"/>
      <c r="R539" s="19"/>
      <c r="T539" s="35"/>
      <c r="U539" s="35"/>
      <c r="V539" s="35"/>
      <c r="W539" s="35"/>
      <c r="X539" s="35"/>
      <c r="Y539" s="35"/>
      <c r="Z539" s="35"/>
    </row>
    <row r="540" spans="1:26" ht="15">
      <c r="A540"/>
      <c r="B540"/>
      <c r="C540"/>
      <c r="D540" s="35"/>
      <c r="E540" s="35"/>
      <c r="F540" s="35"/>
      <c r="G540" s="35"/>
      <c r="H540" s="35"/>
      <c r="I540" s="21"/>
      <c r="J540" s="21"/>
      <c r="K540" s="21"/>
      <c r="L540" s="21"/>
      <c r="M540" s="35"/>
      <c r="N540" s="35"/>
      <c r="O540" s="35"/>
      <c r="P540" s="19"/>
      <c r="Q540" s="19"/>
      <c r="R540" s="19"/>
      <c r="T540" s="35"/>
      <c r="U540" s="35"/>
      <c r="V540" s="35"/>
      <c r="W540" s="35"/>
      <c r="X540" s="35"/>
      <c r="Y540" s="35"/>
      <c r="Z540" s="35"/>
    </row>
    <row r="541" spans="1:26" ht="15">
      <c r="A541"/>
      <c r="B541"/>
      <c r="C541"/>
      <c r="D541" s="35"/>
      <c r="E541" s="35"/>
      <c r="F541" s="35"/>
      <c r="G541" s="35"/>
      <c r="H541" s="35"/>
      <c r="I541" s="21"/>
      <c r="J541" s="21"/>
      <c r="K541" s="21"/>
      <c r="L541" s="21"/>
      <c r="M541" s="35"/>
      <c r="N541" s="35"/>
      <c r="O541" s="35"/>
      <c r="P541" s="19"/>
      <c r="Q541" s="19"/>
      <c r="R541" s="19"/>
      <c r="T541" s="35"/>
      <c r="U541" s="35"/>
      <c r="V541" s="35"/>
      <c r="W541" s="35"/>
      <c r="X541" s="35"/>
      <c r="Y541" s="35"/>
      <c r="Z541" s="35"/>
    </row>
    <row r="542" spans="1:26" ht="15">
      <c r="A542"/>
      <c r="B542"/>
      <c r="C542"/>
      <c r="D542" s="35"/>
      <c r="E542" s="35"/>
      <c r="F542" s="35"/>
      <c r="G542" s="35"/>
      <c r="H542" s="35"/>
      <c r="I542" s="21"/>
      <c r="J542" s="21"/>
      <c r="K542" s="21"/>
      <c r="L542" s="21"/>
      <c r="M542" s="35"/>
      <c r="N542" s="35"/>
      <c r="O542" s="35"/>
      <c r="P542" s="19"/>
      <c r="Q542" s="19"/>
      <c r="R542" s="19"/>
      <c r="T542" s="35"/>
      <c r="U542" s="35"/>
      <c r="V542" s="35"/>
      <c r="W542" s="35"/>
      <c r="X542" s="35"/>
      <c r="Y542" s="35"/>
      <c r="Z542" s="35"/>
    </row>
    <row r="543" spans="1:26" ht="15">
      <c r="A543"/>
      <c r="B543"/>
      <c r="C543"/>
      <c r="D543" s="35"/>
      <c r="E543" s="35"/>
      <c r="F543" s="35"/>
      <c r="G543" s="35"/>
      <c r="H543" s="35"/>
      <c r="I543" s="21"/>
      <c r="J543" s="21"/>
      <c r="K543" s="21"/>
      <c r="L543" s="21"/>
      <c r="M543" s="35"/>
      <c r="N543" s="35"/>
      <c r="O543" s="35"/>
      <c r="P543" s="19"/>
      <c r="Q543" s="19"/>
      <c r="R543" s="19"/>
      <c r="T543" s="35"/>
      <c r="U543" s="35"/>
      <c r="V543" s="35"/>
      <c r="W543" s="35"/>
      <c r="X543" s="35"/>
      <c r="Y543" s="35"/>
      <c r="Z543" s="35"/>
    </row>
    <row r="544" spans="1:26" ht="15">
      <c r="A544"/>
      <c r="B544"/>
      <c r="C544"/>
      <c r="D544" s="35"/>
      <c r="E544" s="35"/>
      <c r="F544" s="35"/>
      <c r="G544" s="35"/>
      <c r="H544" s="35"/>
      <c r="I544" s="21"/>
      <c r="J544" s="21"/>
      <c r="K544" s="21"/>
      <c r="L544" s="21"/>
      <c r="M544" s="35"/>
      <c r="N544" s="35"/>
      <c r="O544" s="35"/>
      <c r="P544" s="19"/>
      <c r="Q544" s="19"/>
      <c r="R544" s="19"/>
      <c r="T544" s="35"/>
      <c r="U544" s="35"/>
      <c r="V544" s="35"/>
      <c r="W544" s="35"/>
      <c r="X544" s="35"/>
      <c r="Y544" s="35"/>
      <c r="Z544" s="35"/>
    </row>
    <row r="545" spans="1:26" ht="15">
      <c r="A545"/>
      <c r="B545"/>
      <c r="C545"/>
      <c r="D545" s="35"/>
      <c r="E545" s="35"/>
      <c r="F545" s="35"/>
      <c r="G545" s="35"/>
      <c r="H545" s="35"/>
      <c r="I545" s="21"/>
      <c r="J545" s="21"/>
      <c r="K545" s="21"/>
      <c r="L545" s="21"/>
      <c r="M545" s="35"/>
      <c r="N545" s="35"/>
      <c r="O545" s="35"/>
      <c r="P545" s="19"/>
      <c r="Q545" s="19"/>
      <c r="R545" s="19"/>
      <c r="T545" s="35"/>
      <c r="U545" s="35"/>
      <c r="V545" s="35"/>
      <c r="W545" s="35"/>
      <c r="X545" s="35"/>
      <c r="Y545" s="35"/>
      <c r="Z545" s="35"/>
    </row>
    <row r="546" spans="1:26" ht="15">
      <c r="A546"/>
      <c r="B546"/>
      <c r="C546"/>
      <c r="D546" s="35"/>
      <c r="E546" s="35"/>
      <c r="F546" s="35"/>
      <c r="G546" s="35"/>
      <c r="H546" s="35"/>
      <c r="I546" s="21"/>
      <c r="J546" s="21"/>
      <c r="K546" s="21"/>
      <c r="L546" s="21"/>
      <c r="M546" s="35"/>
      <c r="N546" s="35"/>
      <c r="O546" s="35"/>
      <c r="P546" s="19"/>
      <c r="Q546" s="19"/>
      <c r="R546" s="19"/>
      <c r="T546" s="35"/>
      <c r="U546" s="35"/>
      <c r="V546" s="35"/>
      <c r="W546" s="35"/>
      <c r="X546" s="35"/>
      <c r="Y546" s="35"/>
      <c r="Z546" s="35"/>
    </row>
    <row r="547" spans="1:26" ht="15">
      <c r="A547"/>
      <c r="B547"/>
      <c r="C547"/>
      <c r="D547" s="35"/>
      <c r="E547" s="35"/>
      <c r="F547" s="35"/>
      <c r="G547" s="35"/>
      <c r="H547" s="35"/>
      <c r="I547" s="21"/>
      <c r="J547" s="21"/>
      <c r="K547" s="21"/>
      <c r="L547" s="21"/>
      <c r="M547" s="35"/>
      <c r="N547" s="35"/>
      <c r="O547" s="35"/>
      <c r="P547" s="19"/>
      <c r="Q547" s="19"/>
      <c r="R547" s="19"/>
      <c r="T547" s="35"/>
      <c r="U547" s="35"/>
      <c r="V547" s="35"/>
      <c r="W547" s="35"/>
      <c r="X547" s="35"/>
      <c r="Y547" s="35"/>
      <c r="Z547" s="35"/>
    </row>
    <row r="548" spans="1:26" ht="15">
      <c r="A548"/>
      <c r="B548"/>
      <c r="C548"/>
      <c r="D548" s="35"/>
      <c r="E548" s="35"/>
      <c r="F548" s="35"/>
      <c r="G548" s="35"/>
      <c r="H548" s="35"/>
      <c r="I548" s="21"/>
      <c r="J548" s="21"/>
      <c r="K548" s="21"/>
      <c r="L548" s="21"/>
      <c r="M548" s="35"/>
      <c r="N548" s="35"/>
      <c r="O548" s="35"/>
      <c r="P548" s="19"/>
      <c r="Q548" s="19"/>
      <c r="R548" s="19"/>
      <c r="T548" s="35"/>
      <c r="U548" s="35"/>
      <c r="V548" s="35"/>
      <c r="W548" s="35"/>
      <c r="X548" s="35"/>
      <c r="Y548" s="35"/>
      <c r="Z548" s="35"/>
    </row>
    <row r="549" spans="1:26" ht="15">
      <c r="A549" s="33"/>
      <c r="B549" s="40"/>
      <c r="C549" s="20"/>
      <c r="D549" s="35"/>
      <c r="E549" s="35"/>
      <c r="F549" s="35"/>
      <c r="G549" s="35"/>
      <c r="H549" s="35"/>
      <c r="I549" s="21"/>
      <c r="J549" s="21"/>
      <c r="K549" s="21"/>
      <c r="L549" s="21"/>
      <c r="M549" s="35"/>
      <c r="N549" s="35"/>
      <c r="O549" s="35"/>
      <c r="P549" s="19"/>
      <c r="Q549" s="19"/>
      <c r="R549" s="19"/>
      <c r="T549" s="35"/>
      <c r="U549" s="35"/>
      <c r="V549" s="35"/>
      <c r="W549" s="35"/>
      <c r="X549" s="35"/>
      <c r="Y549" s="35"/>
      <c r="Z549" s="35"/>
    </row>
    <row r="550" spans="1:26" ht="15">
      <c r="A550" s="33"/>
      <c r="B550" s="40"/>
      <c r="C550" s="20"/>
      <c r="D550" s="35"/>
      <c r="E550" s="35"/>
      <c r="F550" s="35"/>
      <c r="G550" s="35"/>
      <c r="H550" s="35"/>
      <c r="I550" s="21"/>
      <c r="J550" s="21"/>
      <c r="K550" s="21"/>
      <c r="L550" s="21"/>
      <c r="M550" s="35"/>
      <c r="N550" s="35"/>
      <c r="O550" s="35"/>
      <c r="P550" s="19"/>
      <c r="Q550" s="19"/>
      <c r="R550" s="19"/>
      <c r="T550" s="35"/>
      <c r="U550" s="35"/>
      <c r="V550" s="35"/>
      <c r="W550" s="35"/>
      <c r="X550" s="35"/>
      <c r="Y550" s="35"/>
      <c r="Z550" s="35"/>
    </row>
    <row r="551" spans="1:26" ht="15">
      <c r="A551" s="33"/>
      <c r="B551" s="40"/>
      <c r="C551" s="20"/>
      <c r="D551" s="35"/>
      <c r="E551" s="35"/>
      <c r="F551" s="35"/>
      <c r="G551" s="35"/>
      <c r="H551" s="35"/>
      <c r="I551" s="21"/>
      <c r="J551" s="21"/>
      <c r="K551" s="21"/>
      <c r="L551" s="21"/>
      <c r="M551" s="35"/>
      <c r="N551" s="35"/>
      <c r="O551" s="35"/>
      <c r="P551" s="19"/>
      <c r="Q551" s="19"/>
      <c r="R551" s="19"/>
      <c r="T551" s="35"/>
      <c r="U551" s="35"/>
      <c r="V551" s="35"/>
      <c r="W551" s="35"/>
      <c r="X551" s="35"/>
      <c r="Y551" s="35"/>
      <c r="Z551" s="35"/>
    </row>
    <row r="552" spans="1:26" ht="15">
      <c r="A552" s="33"/>
      <c r="B552" s="40"/>
      <c r="C552" s="20"/>
      <c r="D552" s="35"/>
      <c r="E552" s="35"/>
      <c r="F552" s="35"/>
      <c r="G552" s="35"/>
      <c r="H552" s="35"/>
      <c r="I552" s="21"/>
      <c r="J552" s="21"/>
      <c r="K552" s="21"/>
      <c r="L552" s="21"/>
      <c r="M552" s="35"/>
      <c r="N552" s="35"/>
      <c r="O552" s="35"/>
      <c r="P552" s="19"/>
      <c r="Q552" s="19"/>
      <c r="R552" s="19"/>
      <c r="T552" s="35"/>
      <c r="U552" s="35"/>
      <c r="V552" s="35"/>
      <c r="W552" s="35"/>
      <c r="X552" s="35"/>
      <c r="Y552" s="35"/>
      <c r="Z552" s="35"/>
    </row>
    <row r="553" spans="1:26" ht="15">
      <c r="A553" s="33"/>
      <c r="B553" s="40"/>
      <c r="C553" s="20"/>
      <c r="D553" s="35"/>
      <c r="E553" s="35"/>
      <c r="F553" s="35"/>
      <c r="G553" s="35"/>
      <c r="H553" s="35"/>
      <c r="I553" s="21"/>
      <c r="J553" s="21"/>
      <c r="K553" s="21"/>
      <c r="L553" s="21"/>
      <c r="M553" s="35"/>
      <c r="N553" s="35"/>
      <c r="O553" s="35"/>
      <c r="P553" s="19"/>
      <c r="Q553" s="19"/>
      <c r="R553" s="19"/>
      <c r="T553" s="35"/>
      <c r="U553" s="35"/>
      <c r="V553" s="35"/>
      <c r="W553" s="35"/>
      <c r="X553" s="35"/>
      <c r="Y553" s="35"/>
      <c r="Z553" s="35"/>
    </row>
    <row r="554" spans="1:26" ht="15">
      <c r="A554" s="33"/>
      <c r="B554" s="40"/>
      <c r="C554" s="20"/>
      <c r="D554" s="35"/>
      <c r="E554" s="35"/>
      <c r="F554" s="35"/>
      <c r="G554" s="35"/>
      <c r="H554" s="35"/>
      <c r="I554" s="21"/>
      <c r="J554" s="21"/>
      <c r="K554" s="21"/>
      <c r="L554" s="21"/>
      <c r="M554" s="35"/>
      <c r="N554" s="35"/>
      <c r="O554" s="35"/>
      <c r="P554" s="19"/>
      <c r="Q554" s="19"/>
      <c r="R554" s="19"/>
      <c r="T554" s="35"/>
      <c r="U554" s="35"/>
      <c r="V554" s="35"/>
      <c r="W554" s="35"/>
      <c r="X554" s="35"/>
      <c r="Y554" s="35"/>
      <c r="Z554" s="35"/>
    </row>
    <row r="555" spans="1:26" ht="15">
      <c r="A555" s="33"/>
      <c r="B555" s="40"/>
      <c r="C555" s="20"/>
      <c r="D555" s="35"/>
      <c r="E555" s="35"/>
      <c r="F555" s="35"/>
      <c r="G555" s="35"/>
      <c r="H555" s="35"/>
      <c r="I555" s="21"/>
      <c r="J555" s="21"/>
      <c r="K555" s="21"/>
      <c r="L555" s="21"/>
      <c r="M555" s="35"/>
      <c r="N555" s="35"/>
      <c r="O555" s="35"/>
      <c r="P555" s="19"/>
      <c r="Q555" s="19"/>
      <c r="R555" s="19"/>
      <c r="T555" s="35"/>
      <c r="U555" s="35"/>
      <c r="V555" s="35"/>
      <c r="W555" s="35"/>
      <c r="X555" s="35"/>
      <c r="Y555" s="35"/>
      <c r="Z555" s="35"/>
    </row>
  </sheetData>
  <sheetProtection password="EE45" sheet="1" objects="1" scenarios="1" selectLockedCells="1" selectUnlockedCells="1"/>
  <autoFilter ref="A1:R97">
    <filterColumn colId="0">
      <filters>
        <filter val="RC16"/>
      </filters>
    </filterColumn>
  </autoFilter>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Fiona Riley</cp:lastModifiedBy>
  <dcterms:created xsi:type="dcterms:W3CDTF">2015-12-04T10:36:28Z</dcterms:created>
  <dcterms:modified xsi:type="dcterms:W3CDTF">2017-08-17T12:10:54Z</dcterms:modified>
</cp:coreProperties>
</file>