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mc:AlternateContent xmlns:mc="http://schemas.openxmlformats.org/markup-compatibility/2006">
    <mc:Choice Requires="x15">
      <x15ac:absPath xmlns:x15ac="http://schemas.microsoft.com/office/spreadsheetml/2010/11/ac" url="Y:\SS\ServDev\Website\Planning\Updates since 22.01.2024\"/>
    </mc:Choice>
  </mc:AlternateContent>
  <workbookProtection workbookAlgorithmName="SHA-512" workbookHashValue="PK6n6XZxnCf3WteNu/XFyhyPd6gwAIxt2LGG6KoFl1+MD6EsLlTlBuQwV2uoIQ/JX5USePNudK8P7dJxpSMWRw==" workbookSaltValue="8kQxeQswDoQa1TIewAUhRQ==" workbookSpinCount="100000" lockStructure="1"/>
  <bookViews>
    <workbookView xWindow="0" yWindow="0" windowWidth="17256" windowHeight="5196" tabRatio="801"/>
  </bookViews>
  <sheets>
    <sheet name="Instructions" sheetId="23" r:id="rId1"/>
    <sheet name="Nutrients_from_wastewater" sheetId="21" r:id="rId2"/>
    <sheet name="Nutrients_from_current_land_use" sheetId="8" r:id="rId3"/>
    <sheet name="Nutrients_from_future_land_use" sheetId="9" r:id="rId4"/>
    <sheet name="SuDS" sheetId="22" r:id="rId5"/>
    <sheet name="Final_nutrient_budgets" sheetId="10" r:id="rId6"/>
    <sheet name="Value_look_up_tables" sheetId="3"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9" l="1"/>
  <c r="C7" i="9"/>
  <c r="C8" i="9"/>
  <c r="C9" i="9"/>
  <c r="C10" i="9"/>
  <c r="C11" i="9"/>
  <c r="C12" i="9"/>
  <c r="C13" i="9"/>
  <c r="C14" i="9"/>
  <c r="C15" i="9"/>
  <c r="C16" i="9"/>
  <c r="C17" i="9"/>
  <c r="C18" i="9"/>
  <c r="C19" i="9"/>
  <c r="C20" i="9"/>
  <c r="C21" i="9"/>
  <c r="A21" i="21" l="1"/>
  <c r="A22" i="21" s="1"/>
  <c r="A15" i="21"/>
  <c r="A9" i="10"/>
  <c r="G6" i="22"/>
  <c r="G7" i="22"/>
  <c r="G8" i="22"/>
  <c r="G9" i="22"/>
  <c r="G10" i="22"/>
  <c r="G11" i="22"/>
  <c r="G12" i="22"/>
  <c r="G13" i="22"/>
  <c r="G14" i="22"/>
  <c r="G15" i="22"/>
  <c r="G16" i="22"/>
  <c r="G17" i="22"/>
  <c r="G18" i="22"/>
  <c r="G19" i="22"/>
  <c r="G20" i="22"/>
  <c r="G21" i="22"/>
  <c r="G22" i="22"/>
  <c r="G23" i="22"/>
  <c r="G24" i="22"/>
  <c r="G25" i="22"/>
  <c r="G26" i="22"/>
  <c r="G27" i="22"/>
  <c r="G28" i="22"/>
  <c r="G29" i="22"/>
  <c r="D6" i="22"/>
  <c r="D7" i="22"/>
  <c r="D8" i="22"/>
  <c r="D9" i="22"/>
  <c r="D10" i="22"/>
  <c r="D11" i="22"/>
  <c r="D12" i="22"/>
  <c r="D13" i="22"/>
  <c r="D14" i="22"/>
  <c r="D15" i="22"/>
  <c r="D16" i="22"/>
  <c r="D17" i="22"/>
  <c r="D18" i="22"/>
  <c r="D19" i="22"/>
  <c r="D20" i="22"/>
  <c r="D21" i="22"/>
  <c r="D22" i="22"/>
  <c r="D23" i="22"/>
  <c r="D24" i="22"/>
  <c r="D25" i="22"/>
  <c r="D26" i="22"/>
  <c r="D27" i="22"/>
  <c r="D28" i="22"/>
  <c r="D29" i="22"/>
  <c r="H6" i="22"/>
  <c r="H7" i="22"/>
  <c r="H8" i="22"/>
  <c r="H9" i="22"/>
  <c r="H10" i="22"/>
  <c r="H11" i="22"/>
  <c r="H12" i="22"/>
  <c r="H13" i="22"/>
  <c r="H14" i="22"/>
  <c r="H15" i="22"/>
  <c r="H16" i="22"/>
  <c r="H17" i="22"/>
  <c r="H18" i="22"/>
  <c r="H19" i="22"/>
  <c r="H20" i="22"/>
  <c r="H21" i="22"/>
  <c r="H22" i="22"/>
  <c r="H23" i="22"/>
  <c r="H24" i="22"/>
  <c r="H25" i="22"/>
  <c r="H26" i="22"/>
  <c r="H27" i="22"/>
  <c r="H28" i="22"/>
  <c r="H29" i="22"/>
  <c r="H5" i="22"/>
  <c r="C12" i="8"/>
  <c r="D12" i="8"/>
  <c r="C13" i="8"/>
  <c r="D13" i="8"/>
  <c r="C14" i="8"/>
  <c r="D14" i="8"/>
  <c r="C15" i="8"/>
  <c r="D15" i="8"/>
  <c r="C16" i="8"/>
  <c r="D16" i="8"/>
  <c r="C17" i="8"/>
  <c r="D17" i="8"/>
  <c r="C18" i="8"/>
  <c r="D18" i="8"/>
  <c r="C19" i="8"/>
  <c r="D19" i="8"/>
  <c r="C20" i="8"/>
  <c r="D20" i="8"/>
  <c r="C21" i="8"/>
  <c r="D21" i="8"/>
  <c r="C22" i="8"/>
  <c r="D22" i="8"/>
  <c r="C23" i="8"/>
  <c r="D23" i="8"/>
  <c r="C24" i="8"/>
  <c r="D24" i="8"/>
  <c r="C25" i="8"/>
  <c r="D25" i="8"/>
  <c r="C26" i="8"/>
  <c r="D26" i="8"/>
  <c r="C27" i="8"/>
  <c r="D27" i="8"/>
  <c r="D11" i="8"/>
  <c r="C11" i="8"/>
  <c r="A19" i="21"/>
  <c r="A11" i="10" s="1"/>
  <c r="A12" i="10" s="1"/>
  <c r="B16" i="21"/>
  <c r="B17" i="21" s="1"/>
  <c r="B20" i="21"/>
  <c r="A20" i="21"/>
  <c r="A12" i="21"/>
  <c r="A11" i="21"/>
  <c r="B12" i="21"/>
  <c r="B11" i="21"/>
  <c r="B22" i="21" s="1"/>
  <c r="B10" i="21"/>
  <c r="B14" i="10" l="1"/>
  <c r="A13" i="10"/>
  <c r="A14" i="10" s="1"/>
  <c r="B18" i="21"/>
  <c r="H429" i="3" l="1"/>
  <c r="A528" i="3" l="1" a="1"/>
  <c r="A528" i="3" s="1"/>
  <c r="B30" i="22" l="1"/>
  <c r="H435" i="3" l="1"/>
  <c r="H434" i="3"/>
  <c r="H433" i="3"/>
  <c r="C5" i="9" s="1"/>
  <c r="D5" i="22" s="1"/>
  <c r="G5" i="22" s="1"/>
  <c r="F435" i="3" l="1"/>
  <c r="F434" i="3"/>
  <c r="F433" i="3"/>
  <c r="F432" i="3"/>
  <c r="F431" i="3"/>
  <c r="F430" i="3"/>
  <c r="F429" i="3"/>
  <c r="F428" i="3"/>
  <c r="D30" i="22" l="1"/>
  <c r="B5" i="10" l="1"/>
  <c r="G30" i="22"/>
  <c r="C28" i="8" l="1"/>
  <c r="C22" i="9"/>
  <c r="B6" i="10" l="1"/>
  <c r="B12" i="10" s="1"/>
  <c r="B22" i="9"/>
  <c r="B28" i="8"/>
  <c r="B7" i="10" l="1"/>
  <c r="B8" i="10" s="1"/>
  <c r="B10" i="10" s="1"/>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<sst xmlns="http://schemas.openxmlformats.org/spreadsheetml/2006/main" count="2312" uniqueCount="682">
  <si>
    <t>Wastewater treatment works:</t>
  </si>
  <si>
    <t>Septic Tank default</t>
  </si>
  <si>
    <t>Soil drainage type:</t>
  </si>
  <si>
    <t>Table 1: Stage 1 WwTW lookup</t>
  </si>
  <si>
    <t>Discharge Site Name</t>
  </si>
  <si>
    <t>Nitrogen, Total as N (mg/l)</t>
  </si>
  <si>
    <t>Package Treatment Plant default</t>
  </si>
  <si>
    <t>Package Treatment Plant user defined</t>
  </si>
  <si>
    <t>Septic Tank user defined</t>
  </si>
  <si>
    <t>Table 2: Stage 2 and 3 Landcover lookup</t>
  </si>
  <si>
    <t>Catchment</t>
  </si>
  <si>
    <t>Farmscoper Farm Term</t>
  </si>
  <si>
    <t>NVZ</t>
  </si>
  <si>
    <t>Climate</t>
  </si>
  <si>
    <t>Farmscoper Soil Drainage Term</t>
  </si>
  <si>
    <t>Lookup</t>
  </si>
  <si>
    <t>Nitrogen export coefficient</t>
  </si>
  <si>
    <t>Farm Lookup</t>
  </si>
  <si>
    <t>Mean N export of farm type and climate combination</t>
  </si>
  <si>
    <t>Mean N export of farm type</t>
  </si>
  <si>
    <t>Cereals</t>
  </si>
  <si>
    <t>700to900</t>
  </si>
  <si>
    <t>FreeDrain</t>
  </si>
  <si>
    <t>DrainedAr</t>
  </si>
  <si>
    <t>DrainedArGr</t>
  </si>
  <si>
    <t>900to1200</t>
  </si>
  <si>
    <t>General</t>
  </si>
  <si>
    <t>Horticulture</t>
  </si>
  <si>
    <t>Poultry</t>
  </si>
  <si>
    <t>Dairy</t>
  </si>
  <si>
    <t>Lowland</t>
  </si>
  <si>
    <t>Mixed</t>
  </si>
  <si>
    <t>Pig</t>
  </si>
  <si>
    <t>-</t>
  </si>
  <si>
    <t>Greenspace</t>
  </si>
  <si>
    <t>Community food growing</t>
  </si>
  <si>
    <t>Woodland</t>
  </si>
  <si>
    <t>Shrub</t>
  </si>
  <si>
    <t>Water</t>
  </si>
  <si>
    <t>Residential urban land</t>
  </si>
  <si>
    <t>Commercial/industrial urban land</t>
  </si>
  <si>
    <t>Open urban land</t>
  </si>
  <si>
    <t>Table 3: Stage 2 and 3 Rainfall / Urban Lookup</t>
  </si>
  <si>
    <t>Rainfall band</t>
  </si>
  <si>
    <t>Mid</t>
  </si>
  <si>
    <t>Farmscoper Equivalent</t>
  </si>
  <si>
    <t xml:space="preserve">P Urban Runoff Coefficient </t>
  </si>
  <si>
    <t>N Urban Runoff Coefficient (kg/ha/yr)</t>
  </si>
  <si>
    <t>Residential P export coefficient (kg/ha/yr)</t>
  </si>
  <si>
    <t>Commercial / industrial P export coefficient (kg/ha/yr)</t>
  </si>
  <si>
    <t>Open urban P export coefficient (kg/ha/yr)</t>
  </si>
  <si>
    <t>Residential N export coefficient (kg/ha/yr)</t>
  </si>
  <si>
    <t>Commercial / industrial N export coefficient (kg/ha/yr)</t>
  </si>
  <si>
    <t>Open urban N export coefficient (kg/ha/yr)</t>
  </si>
  <si>
    <t>508 - 525</t>
  </si>
  <si>
    <t>Under600</t>
  </si>
  <si>
    <t>525.1 - 550</t>
  </si>
  <si>
    <t>550.1 - 575</t>
  </si>
  <si>
    <t>575.1 - 600</t>
  </si>
  <si>
    <t>600.1 - 625</t>
  </si>
  <si>
    <t>600to700</t>
  </si>
  <si>
    <t>625.1 - 650</t>
  </si>
  <si>
    <t>650.1 - 675</t>
  </si>
  <si>
    <t>675.1 - 700</t>
  </si>
  <si>
    <t>700.1 - 750</t>
  </si>
  <si>
    <t>750.1 - 800</t>
  </si>
  <si>
    <t>800.1 - 850</t>
  </si>
  <si>
    <t>850.1 - 900</t>
  </si>
  <si>
    <t>900.1 - 950</t>
  </si>
  <si>
    <t>950.1 - 1,000</t>
  </si>
  <si>
    <t>1,000.1 - 1,100</t>
  </si>
  <si>
    <t>1,100.1 - 1,200</t>
  </si>
  <si>
    <t>1,200.1 - 1,400</t>
  </si>
  <si>
    <t>1200to1500</t>
  </si>
  <si>
    <t>1,400.1 - 1,600</t>
  </si>
  <si>
    <t>1,600.1 - 2,000</t>
  </si>
  <si>
    <t>Over1500</t>
  </si>
  <si>
    <t>2,000.1 - 2,400</t>
  </si>
  <si>
    <t>2,400.1 - 3,000</t>
  </si>
  <si>
    <t>3,000.1 - 4,000</t>
  </si>
  <si>
    <t>4,000.1 - 5,500</t>
  </si>
  <si>
    <t>Table 4: Stage 2 and 3 Catchment Lookup</t>
  </si>
  <si>
    <t>Table 7: Stage 2 and 3 Landcovers</t>
  </si>
  <si>
    <t>Table 8: Stage 2 and 3 Landcover lookup</t>
  </si>
  <si>
    <t>Operational Catchment</t>
  </si>
  <si>
    <t>Farmscoper equivalent</t>
  </si>
  <si>
    <t>All Possible Landcover Types</t>
  </si>
  <si>
    <t>Table 5: Stage 2 and 3 Soil Drainage Lookup</t>
  </si>
  <si>
    <t>Soilscape drainage term</t>
  </si>
  <si>
    <t>Farmscoper term</t>
  </si>
  <si>
    <t>Definition</t>
  </si>
  <si>
    <t>Freely draining</t>
  </si>
  <si>
    <t>Free Draining</t>
  </si>
  <si>
    <t>Slightly impeded drainage</t>
  </si>
  <si>
    <t>Drained for arable</t>
  </si>
  <si>
    <t>LFA</t>
  </si>
  <si>
    <t>Impeded drainage</t>
  </si>
  <si>
    <t>Drained for arable and grassland</t>
  </si>
  <si>
    <t>Variable</t>
  </si>
  <si>
    <t>Surface Wetness</t>
  </si>
  <si>
    <t>Naturally wet</t>
  </si>
  <si>
    <t>Table 6: Stage 2 and 3 NVZ Lookup</t>
  </si>
  <si>
    <t>Yes</t>
  </si>
  <si>
    <t>No</t>
  </si>
  <si>
    <t>Nitrogen, Total as N (mg/l), permit post 2025</t>
  </si>
  <si>
    <t>Table of contents</t>
  </si>
  <si>
    <t>Topic of each table</t>
  </si>
  <si>
    <t>Link to each worksheet</t>
  </si>
  <si>
    <t>Nutrients from wastewater</t>
  </si>
  <si>
    <t>Nutrients from current land use</t>
  </si>
  <si>
    <t>Nutrients from future land use</t>
  </si>
  <si>
    <t>Water usage (litres/person/day):</t>
  </si>
  <si>
    <t>Annual average rainfall (mm):</t>
  </si>
  <si>
    <t>Date of first occupancy (dd/mm/yyyy):</t>
  </si>
  <si>
    <t>Water infrastructure information</t>
  </si>
  <si>
    <t>Final calculation of nutrient load from wastewater</t>
  </si>
  <si>
    <t>Current land use information</t>
  </si>
  <si>
    <t>Total nutrient budget calculations</t>
  </si>
  <si>
    <t>Final nutrient budgets</t>
  </si>
  <si>
    <t>Annual nitrogen nutrient export
(kg TN/yr)</t>
  </si>
  <si>
    <t>Notes about the final nutrient budgets</t>
  </si>
  <si>
    <t>Nitrogen, Total as N (mg/l), permit post 2030</t>
  </si>
  <si>
    <t>SuDS</t>
  </si>
  <si>
    <t>Final_nutrient_budgets</t>
  </si>
  <si>
    <t>General information about the calculator</t>
  </si>
  <si>
    <t>Additional population (people):</t>
  </si>
  <si>
    <t>Wastewater by development (litres/day):</t>
  </si>
  <si>
    <t>Annual wastewater TN load (kg TN/yr):</t>
  </si>
  <si>
    <t>Sources of information required for nutrients from current land use worksheet</t>
  </si>
  <si>
    <t>Whether the development is located within a Nitrate Vulnerable Zone (NVZ) can be found using the UK Soil Observatory 'Nitrate Vulnerable Zones - England' map</t>
  </si>
  <si>
    <t>Description of values generated</t>
  </si>
  <si>
    <t>Values generated</t>
  </si>
  <si>
    <t>Description of the information:</t>
  </si>
  <si>
    <t>Description of required information</t>
  </si>
  <si>
    <t>Notes on data</t>
  </si>
  <si>
    <t>Wastewater TN load (kg TN/year):</t>
  </si>
  <si>
    <t>Net land use TN change (kg TN/year):</t>
  </si>
  <si>
    <t>TN budget:</t>
  </si>
  <si>
    <t>TN budget + 20% buffer:</t>
  </si>
  <si>
    <t>The total annual nitrogen load to mitigate is (kg TN/yr):</t>
  </si>
  <si>
    <t>You can move between worksheets using the tabs at the bottom of the page.</t>
  </si>
  <si>
    <t>Current land uses</t>
  </si>
  <si>
    <t>Future land uses</t>
  </si>
  <si>
    <t>Future Landcovers</t>
  </si>
  <si>
    <t>Totals:</t>
  </si>
  <si>
    <t>Annual nitrogen inputs to SuDS feature(s)
(kg TN/yr)</t>
  </si>
  <si>
    <t>Notes about the nutrients from future land use worksheet</t>
  </si>
  <si>
    <t>Notes about the nutrients from current land use worksheet</t>
  </si>
  <si>
    <t>Notes about the nutrients from wastewater worksheet</t>
  </si>
  <si>
    <t xml:space="preserve">This worksheet contains one table in which the user can enter key information about the use of SuDS to treat the runoff from the site and reduce the nutrient loading from future land uses. </t>
  </si>
  <si>
    <t>Table 9: New landcovers</t>
  </si>
  <si>
    <t>This sheet contains nine tables. A blank row seperates the end of each table from the header for the next table.</t>
  </si>
  <si>
    <t>Current wastewater treatment works N permit (mg TN/litre):</t>
  </si>
  <si>
    <t>Column1</t>
  </si>
  <si>
    <t>Column2</t>
  </si>
  <si>
    <t>Column3</t>
  </si>
  <si>
    <t>Cereals|600to700</t>
  </si>
  <si>
    <t>Cereals|700to900</t>
  </si>
  <si>
    <t>General|600to700</t>
  </si>
  <si>
    <t>General|700to900</t>
  </si>
  <si>
    <t>LFA|600to700</t>
  </si>
  <si>
    <t>LFA|700to900</t>
  </si>
  <si>
    <t>Lowland|600to700</t>
  </si>
  <si>
    <t>Lowland|700to900</t>
  </si>
  <si>
    <t>Mixed|600to700</t>
  </si>
  <si>
    <t>Mixed|700to900</t>
  </si>
  <si>
    <t>Cereals|FALSE|600to700|FreeDrain</t>
  </si>
  <si>
    <t>Cereals|TRUE|600to700|FreeDrain</t>
  </si>
  <si>
    <t>Cereals|FALSE|600to700|DrainedAr</t>
  </si>
  <si>
    <t>Cereals|TRUE|600to700|DrainedAr</t>
  </si>
  <si>
    <t>Cereals|FALSE|600to700|DrainedArGr</t>
  </si>
  <si>
    <t>Cereals|TRUE|600to700|DrainedArGr</t>
  </si>
  <si>
    <t>Cereals|FALSE|700to900|FreeDrain</t>
  </si>
  <si>
    <t>Cereals|FALSE|700to900|DrainedAr</t>
  </si>
  <si>
    <t>Cereals|TRUE|700to900|DrainedAr</t>
  </si>
  <si>
    <t>Cereals|FALSE|700to900|DrainedArGr</t>
  </si>
  <si>
    <t>Cereals|TRUE|700to900|DrainedArGr</t>
  </si>
  <si>
    <t>Cereals|FALSE|900to1200|FreeDrain</t>
  </si>
  <si>
    <t>Cereals|FALSE|900to1200|DrainedArGr</t>
  </si>
  <si>
    <t>General|FALSE|600to700|FreeDrain</t>
  </si>
  <si>
    <t>General|FALSE|600to700|DrainedAr</t>
  </si>
  <si>
    <t>General|TRUE|600to700|DrainedAr</t>
  </si>
  <si>
    <t>General|FALSE|600to700|DrainedArGr</t>
  </si>
  <si>
    <t>General|TRUE|600to700|DrainedArGr</t>
  </si>
  <si>
    <t>General|FALSE|700to900|FreeDrain</t>
  </si>
  <si>
    <t>General|FALSE|700to900|DrainedAr</t>
  </si>
  <si>
    <t>General|FALSE|700to900|DrainedArGr</t>
  </si>
  <si>
    <t>General|TRUE|700to900|DrainedArGr</t>
  </si>
  <si>
    <t>Horticulture|600to700</t>
  </si>
  <si>
    <t>Horticulture|FALSE|600to700|DrainedArGr</t>
  </si>
  <si>
    <t>Horticulture|TRUE|600to700|DrainedArGr</t>
  </si>
  <si>
    <t>Horticulture|FALSE|700to900|DrainedArGr</t>
  </si>
  <si>
    <t>Pig|FALSE|600to700|DrainedArGr</t>
  </si>
  <si>
    <t>Pig|600to700</t>
  </si>
  <si>
    <t>Pig|FALSE|700to900|FreeDrain</t>
  </si>
  <si>
    <t>Pig|700to900</t>
  </si>
  <si>
    <t>Pig|FALSE|700to900|DrainedArGr</t>
  </si>
  <si>
    <t>Poultry|TRUE|600to700|DrainedAr</t>
  </si>
  <si>
    <t>Poultry|600to700</t>
  </si>
  <si>
    <t>Poultry|FALSE|600to700|DrainedArGr</t>
  </si>
  <si>
    <t>Poultry|700to900</t>
  </si>
  <si>
    <t>Poultry|FALSE|700to900|DrainedArGr</t>
  </si>
  <si>
    <t>Dairy|FALSE|600to700|DrainedArGr</t>
  </si>
  <si>
    <t>Dairy|600to700</t>
  </si>
  <si>
    <t>Dairy|FALSE|700to900|DrainedArGr</t>
  </si>
  <si>
    <t>Dairy|700to900</t>
  </si>
  <si>
    <t>LFA|FALSE|600to700|FreeDrain</t>
  </si>
  <si>
    <t>LFA|FALSE|600to700|DrainedArGr</t>
  </si>
  <si>
    <t>LFA|TRUE|600to700|DrainedArGr</t>
  </si>
  <si>
    <t>LFA|FALSE|700to900|FreeDrain</t>
  </si>
  <si>
    <t>LFA|TRUE|700to900|FreeDrain</t>
  </si>
  <si>
    <t>LFA|FALSE|700to900|DrainedAr</t>
  </si>
  <si>
    <t>LFA|FALSE|700to900|DrainedArGr</t>
  </si>
  <si>
    <t>LFA|TRUE|700to900|DrainedArGr</t>
  </si>
  <si>
    <t>LFA|FALSE|900to1200|FreeDrain</t>
  </si>
  <si>
    <t>LFA|FALSE|900to1200|DrainedAr</t>
  </si>
  <si>
    <t>LFA|FALSE|900to1200|DrainedArGr</t>
  </si>
  <si>
    <t>Lowland|FALSE|600to700|FreeDrain</t>
  </si>
  <si>
    <t>Lowland|FALSE|600to700|DrainedAr</t>
  </si>
  <si>
    <t>Lowland|TRUE|600to700|DrainedAr</t>
  </si>
  <si>
    <t>Lowland|FALSE|600to700|DrainedArGr</t>
  </si>
  <si>
    <t>Lowland|TRUE|600to700|DrainedArGr</t>
  </si>
  <si>
    <t>Lowland|FALSE|700to900|FreeDrain</t>
  </si>
  <si>
    <t>Lowland|FALSE|700to900|DrainedAr</t>
  </si>
  <si>
    <t>Lowland|FALSE|700to900|DrainedArGr</t>
  </si>
  <si>
    <t>Lowland|TRUE|700to900|DrainedArGr</t>
  </si>
  <si>
    <t>Lowland|FALSE|900to1200|FreeDrain</t>
  </si>
  <si>
    <t>Mixed|FALSE|600to700|FreeDrain</t>
  </si>
  <si>
    <t>Mixed|TRUE|600to700|FreeDrain</t>
  </si>
  <si>
    <t>Mixed|FALSE|600to700|DrainedAr</t>
  </si>
  <si>
    <t>Mixed|TRUE|600to700|DrainedAr</t>
  </si>
  <si>
    <t>Mixed|FALSE|600to700|DrainedArGr</t>
  </si>
  <si>
    <t>Mixed|TRUE|600to700|DrainedArGr</t>
  </si>
  <si>
    <t>Mixed|FALSE|700to900|FreeDrain</t>
  </si>
  <si>
    <t>Mixed|FALSE|700to900|DrainedAr</t>
  </si>
  <si>
    <t>Mixed|FALSE|700to900|DrainedArGr</t>
  </si>
  <si>
    <t>Mixed|TRUE|700to900|DrainedArGr</t>
  </si>
  <si>
    <t>If you use screen reading software, you can use 'Ctrl' + 'Page Down' keys to move between the tabs.</t>
  </si>
  <si>
    <t>The total nutrient budget is calculated automatically by adding the values from the 'Nutrients_from_wastewater' and the outputs from the  'Nutrients_from_future_land_use' minus the 'SuDS' (if applicable), and then subtracting the values from the 'Nutrients_from_current_land_use', then adding a 20% precautionary buffer to the result. This calculation is completed in the 'Final_nutrient_budgets' worksheet.</t>
  </si>
  <si>
    <t>The Operational Catchment within which the development is located can be found using the Environment Agency Catchment Data Explorer</t>
  </si>
  <si>
    <t>The drainage associated with the predominant soil type within the development site can be found using the Soilscapes Map</t>
  </si>
  <si>
    <t>Notes about the SuDS worksheet</t>
  </si>
  <si>
    <t>The value(s) shown represent the nutrient mitigation required in kilograms per year to achieve nutrient neutrality.</t>
  </si>
  <si>
    <t>Each worksheet is connected through a set of formulas which calculate the nutrient budget. As such, all sheets which represent the four key stages require data inputs in order to calculate the nutrient budget.</t>
  </si>
  <si>
    <t>Average occupancy rate (people/dwelling or people/unit):</t>
  </si>
  <si>
    <t>The annual average rainfall that the development will receive can be found using the National River Flow Archive for the '25005- Leven at Leven Bridge' station</t>
  </si>
  <si>
    <t>Natural England Nutrient Neutrality budget calculator for the Teesmouth and Cleveland Coast SPA/Ramsar</t>
  </si>
  <si>
    <t>Aldbrough STW</t>
  </si>
  <si>
    <t>Archdeacon Newton STW</t>
  </si>
  <si>
    <t>Aycliffe STW Works</t>
  </si>
  <si>
    <t>Barnard Castle STW</t>
  </si>
  <si>
    <t>Barningham STW</t>
  </si>
  <si>
    <t>Barton STW</t>
  </si>
  <si>
    <t>Beacon Hill No.1 STW</t>
  </si>
  <si>
    <t>Beacon Hill No.2 STW</t>
  </si>
  <si>
    <t>Beacon Hill No.3 STW</t>
  </si>
  <si>
    <t>Bishop Middleham Sewage Works</t>
  </si>
  <si>
    <t>Bishopton Sewage Works</t>
  </si>
  <si>
    <t>Bolam STW</t>
  </si>
  <si>
    <t>Boldron STW</t>
  </si>
  <si>
    <t>Bowes STW</t>
  </si>
  <si>
    <t>Bradbury STW</t>
  </si>
  <si>
    <t>Bran Sands Treatment Works</t>
  </si>
  <si>
    <t>Caldwell STW</t>
  </si>
  <si>
    <t>Carlton &amp; Redmarshall STW</t>
  </si>
  <si>
    <t>Carlton In Cleveland STW</t>
  </si>
  <si>
    <t>Chilton Lane STW</t>
  </si>
  <si>
    <t>Cotherstone STW</t>
  </si>
  <si>
    <t>Dent Bank STW</t>
  </si>
  <si>
    <t>Denton STW</t>
  </si>
  <si>
    <t>Eggleston  STW</t>
  </si>
  <si>
    <t>Elton STW</t>
  </si>
  <si>
    <t>Eppleby Sewage Disposal Works</t>
  </si>
  <si>
    <t>Eryholme STW</t>
  </si>
  <si>
    <t>Fighting Cocks STW</t>
  </si>
  <si>
    <t>Fishburn STW</t>
  </si>
  <si>
    <t>Gainford STW</t>
  </si>
  <si>
    <t>Gateley Moor Reservoir STW</t>
  </si>
  <si>
    <t>Graythorp STW</t>
  </si>
  <si>
    <t>Great Ayton STW</t>
  </si>
  <si>
    <t>Great Broughton STW</t>
  </si>
  <si>
    <t>Great Busby STW</t>
  </si>
  <si>
    <t>Great Stainton STW</t>
  </si>
  <si>
    <t>Greatham STW</t>
  </si>
  <si>
    <t>Gribdale Terrace STW</t>
  </si>
  <si>
    <t>Hornby STW</t>
  </si>
  <si>
    <t>Houghton Le Side STW</t>
  </si>
  <si>
    <t>Hutton Magna New STW</t>
  </si>
  <si>
    <t>Hutton Rudby STW</t>
  </si>
  <si>
    <t>Ingleby Greenhow STW</t>
  </si>
  <si>
    <t>Kildale-New-Row STW</t>
  </si>
  <si>
    <t>Kildale STW</t>
  </si>
  <si>
    <t>Killerby STW</t>
  </si>
  <si>
    <t>Kirklevington STW</t>
  </si>
  <si>
    <t>Little Kildale STW</t>
  </si>
  <si>
    <t>Little Stainton STW</t>
  </si>
  <si>
    <t>Long Newton STW</t>
  </si>
  <si>
    <t>Low Worsall STW</t>
  </si>
  <si>
    <t>Manfield STW</t>
  </si>
  <si>
    <t>Melsonby STW</t>
  </si>
  <si>
    <t>Mickleton STW</t>
  </si>
  <si>
    <t>Middleton-In-Teesdale STW</t>
  </si>
  <si>
    <t>Middleton Beach Outfall</t>
  </si>
  <si>
    <t>Mordon STW</t>
  </si>
  <si>
    <t>Newbiggin STW</t>
  </si>
  <si>
    <t>Newby STW</t>
  </si>
  <si>
    <t>Newton-Under-Roseberry STW</t>
  </si>
  <si>
    <t>Old Cleatlam STW</t>
  </si>
  <si>
    <t>Ovington STW</t>
  </si>
  <si>
    <t>Picton STW</t>
  </si>
  <si>
    <t>Romaldkirk Sewage Disposal Works</t>
  </si>
  <si>
    <t>Rushyford Well Cottages STW</t>
  </si>
  <si>
    <t>Sadberge STW</t>
  </si>
  <si>
    <t>Sedgefield STW</t>
  </si>
  <si>
    <t>South Cleatlam STW</t>
  </si>
  <si>
    <t>Staindrop STW</t>
  </si>
  <si>
    <t>Stainton STW</t>
  </si>
  <si>
    <t>Stokesley STW</t>
  </si>
  <si>
    <t>Stressholme STW</t>
  </si>
  <si>
    <t>Summerhouse STW</t>
  </si>
  <si>
    <t>Swainby STW</t>
  </si>
  <si>
    <t>Teesside Airport STW</t>
  </si>
  <si>
    <t>Trimdon Village STW</t>
  </si>
  <si>
    <t>Walworth Gate STW</t>
  </si>
  <si>
    <t>Whorlton STW</t>
  </si>
  <si>
    <t>Windlestone STW</t>
  </si>
  <si>
    <t>Winston STW</t>
  </si>
  <si>
    <t>Tees Lower and Estuary</t>
  </si>
  <si>
    <t>Tees Lower and Estuary|Cereals|FALSE|Under600|DrainedAr</t>
  </si>
  <si>
    <t>Cereals|Under600</t>
  </si>
  <si>
    <t>Tees Lower and Estuary|Cereals|FALSE|600to700|FreeDrain</t>
  </si>
  <si>
    <t>Tees Lower and Estuary|Cereals|TRUE|600to700|FreeDrain</t>
  </si>
  <si>
    <t>Tees Lower and Estuary|Cereals|FALSE|600to700|DrainedAr</t>
  </si>
  <si>
    <t>Tees Lower and Estuary|Cereals|TRUE|600to700|DrainedAr</t>
  </si>
  <si>
    <t>Tees Lower and Estuary|Cereals|FALSE|600to700|DrainedArGr</t>
  </si>
  <si>
    <t>Tees Lower and Estuary|Cereals|TRUE|600to700|DrainedArGr</t>
  </si>
  <si>
    <t>Tees Lower and Estuary|Cereals|FALSE|700to900|DrainedArGr</t>
  </si>
  <si>
    <t>Tees Lower and Estuary|General|FALSE|600to700|FreeDrain</t>
  </si>
  <si>
    <t>Tees Lower and Estuary|General|TRUE|600to700|DrainedAr</t>
  </si>
  <si>
    <t>Tees Lower and Estuary|General|FALSE|600to700|DrainedArGr</t>
  </si>
  <si>
    <t>Tees Lower and Estuary|General|TRUE|600to700|DrainedArGr</t>
  </si>
  <si>
    <t>Tees Lower and Estuary|Horticulture|TRUE|600to700|FreeDrain</t>
  </si>
  <si>
    <t>Tees Lower and Estuary|Horticulture|FALSE|600to700|DrainedArGr</t>
  </si>
  <si>
    <t>Tees Lower and Estuary|Horticulture|TRUE|600to700|DrainedArGr</t>
  </si>
  <si>
    <t>Tees Lower and Estuary|Pig|FALSE|600to700|DrainedAr</t>
  </si>
  <si>
    <t>Tees Lower and Estuary|Pig|TRUE|600to700|DrainedAr</t>
  </si>
  <si>
    <t>Tees Lower and Estuary|Pig|FALSE|600to700|DrainedArGr</t>
  </si>
  <si>
    <t>Tees Lower and Estuary|Pig|TRUE|600to700|DrainedArGr</t>
  </si>
  <si>
    <t>Tees Lower and Estuary|Poultry|TRUE|600to700|DrainedAr</t>
  </si>
  <si>
    <t>Tees Lower and Estuary|Poultry|FALSE|600to700|DrainedArGr</t>
  </si>
  <si>
    <t>Tees Lower and Estuary|Poultry|TRUE|600to700|DrainedArGr</t>
  </si>
  <si>
    <t>Tees Lower and Estuary|Dairy|FALSE|600to700|DrainedAr</t>
  </si>
  <si>
    <t>Tees Lower and Estuary|Dairy|FALSE|600to700|DrainedArGr</t>
  </si>
  <si>
    <t>Tees Lower and Estuary|Dairy|TRUE|600to700|DrainedArGr</t>
  </si>
  <si>
    <t>Tees Lower and Estuary|LFA|FALSE|600to700|DrainedArGr</t>
  </si>
  <si>
    <t>Tees Lower and Estuary|LFA|FALSE|700to900|FreeDrain</t>
  </si>
  <si>
    <t>Tees Lower and Estuary|LFA|FALSE|700to900|DrainedArGr</t>
  </si>
  <si>
    <t>Tees Lower and Estuary|Lowland|FALSE|Under600|DrainedAr</t>
  </si>
  <si>
    <t>Lowland|Under600</t>
  </si>
  <si>
    <t>Tees Lower and Estuary|Lowland|TRUE|600to700|FreeDrain</t>
  </si>
  <si>
    <t>Tees Lower and Estuary|Lowland|FALSE|600to700|DrainedAr</t>
  </si>
  <si>
    <t>Tees Lower and Estuary|Lowland|TRUE|600to700|DrainedAr</t>
  </si>
  <si>
    <t>Tees Lower and Estuary|Lowland|FALSE|600to700|DrainedArGr</t>
  </si>
  <si>
    <t>Tees Lower and Estuary|Lowland|TRUE|600to700|DrainedArGr</t>
  </si>
  <si>
    <t>Tees Lower and Estuary|Mixed|FALSE|600to700|FreeDrain</t>
  </si>
  <si>
    <t>Tees Lower and Estuary|Mixed|TRUE|600to700|DrainedAr</t>
  </si>
  <si>
    <t>Tees Lower and Estuary|Mixed|FALSE|600to700|DrainedArGr</t>
  </si>
  <si>
    <t>Tees Lower and Estuary|Mixed|TRUE|600to700|DrainedArGr</t>
  </si>
  <si>
    <t>Tees Lower and Estuary|Mixed|FALSE|700to900|DrainedArGr</t>
  </si>
  <si>
    <t>Tees Middle</t>
  </si>
  <si>
    <t>Tees Middle|Cereals|FALSE|600to700|FreeDrain</t>
  </si>
  <si>
    <t>Tees Middle|Cereals|TRUE|600to700|FreeDrain</t>
  </si>
  <si>
    <t>Tees Middle|Cereals|FALSE|600to700|DrainedAr</t>
  </si>
  <si>
    <t>Tees Middle|Cereals|FALSE|600to700|DrainedArGr</t>
  </si>
  <si>
    <t>Tees Middle|Cereals|TRUE|600to700|DrainedArGr</t>
  </si>
  <si>
    <t>Tees Middle|Cereals|FALSE|700to900|FreeDrain</t>
  </si>
  <si>
    <t>Tees Middle|Cereals|TRUE|700to900|FreeDrain</t>
  </si>
  <si>
    <t>Tees Middle|Cereals|FALSE|700to900|DrainedAr</t>
  </si>
  <si>
    <t>Tees Middle|Cereals|TRUE|700to900|DrainedAr</t>
  </si>
  <si>
    <t>Tees Middle|Cereals|FALSE|700to900|DrainedArGr</t>
  </si>
  <si>
    <t>Tees Middle|Cereals|TRUE|700to900|DrainedArGr</t>
  </si>
  <si>
    <t>Tees Middle|Cereals|FALSE|900to1200|FreeDrain</t>
  </si>
  <si>
    <t>Cereals|900to1200</t>
  </si>
  <si>
    <t>Tees Middle|General|FALSE|600to700|FreeDrain</t>
  </si>
  <si>
    <t>Tees Middle|General|TRUE|600to700|FreeDrain</t>
  </si>
  <si>
    <t>Tees Middle|General|FALSE|600to700|DrainedArGr</t>
  </si>
  <si>
    <t>Tees Middle|General|TRUE|600to700|DrainedArGr</t>
  </si>
  <si>
    <t>Tees Middle|General|FALSE|700to900|FreeDrain</t>
  </si>
  <si>
    <t>Tees Middle|General|TRUE|700to900|FreeDrain</t>
  </si>
  <si>
    <t>Tees Middle|General|FALSE|700to900|DrainedAr</t>
  </si>
  <si>
    <t>Tees Middle|General|FALSE|700to900|DrainedArGr</t>
  </si>
  <si>
    <t>Tees Middle|General|TRUE|700to900|DrainedArGr</t>
  </si>
  <si>
    <t>Tees Middle|General|FALSE|900to1200|FreeDrain</t>
  </si>
  <si>
    <t>General|900to1200</t>
  </si>
  <si>
    <t>Tees Middle|General|FALSE|900to1200|DrainedArGr</t>
  </si>
  <si>
    <t>Tees Middle|Pig|FALSE|600to700|FreeDrain</t>
  </si>
  <si>
    <t>Tees Middle|Pig|FALSE|600to700|DrainedArGr</t>
  </si>
  <si>
    <t>Tees Middle|Pig|TRUE|600to700|DrainedArGr</t>
  </si>
  <si>
    <t>Tees Middle|Pig|FALSE|700to900|FreeDrain</t>
  </si>
  <si>
    <t>Tees Middle|Pig|TRUE|700to900|FreeDrain</t>
  </si>
  <si>
    <t>Tees Middle|Pig|FALSE|700to900|DrainedArGr</t>
  </si>
  <si>
    <t>Tees Middle|Dairy|TRUE|600to700|DrainedArGr</t>
  </si>
  <si>
    <t>Tees Middle|Dairy|FALSE|700to900|FreeDrain</t>
  </si>
  <si>
    <t>Tees Middle|Dairy|TRUE|700to900|FreeDrain</t>
  </si>
  <si>
    <t>Tees Middle|Dairy|FALSE|700to900|DrainedArGr</t>
  </si>
  <si>
    <t>Tees Middle|LFA|FALSE|600to700|FreeDrain</t>
  </si>
  <si>
    <t>Tees Middle|LFA|FALSE|600to700|DrainedArGr</t>
  </si>
  <si>
    <t>Tees Middle|LFA|TRUE|600to700|DrainedArGr</t>
  </si>
  <si>
    <t>Tees Middle|LFA|FALSE|700to900|FreeDrain</t>
  </si>
  <si>
    <t>Tees Middle|LFA|TRUE|700to900|FreeDrain</t>
  </si>
  <si>
    <t>Tees Middle|LFA|FALSE|700to900|DrainedAr</t>
  </si>
  <si>
    <t>Tees Middle|LFA|FALSE|700to900|DrainedArGr</t>
  </si>
  <si>
    <t>Tees Middle|LFA|FALSE|900to1200|FreeDrain</t>
  </si>
  <si>
    <t>LFA|900to1200</t>
  </si>
  <si>
    <t>Tees Middle|LFA|FALSE|900to1200|DrainedArGr</t>
  </si>
  <si>
    <t>Tees Middle|LFA|FALSE|1200to1500|FreeDrain</t>
  </si>
  <si>
    <t>LFA|1200to1500</t>
  </si>
  <si>
    <t>Tees Middle|Lowland|FALSE|600to700|FreeDrain</t>
  </si>
  <si>
    <t>Tees Middle|Lowland|TRUE|600to700|FreeDrain</t>
  </si>
  <si>
    <t>Tees Middle|Lowland|FALSE|600to700|DrainedArGr</t>
  </si>
  <si>
    <t>Tees Middle|Lowland|TRUE|600to700|DrainedArGr</t>
  </si>
  <si>
    <t>Tees Middle|Lowland|FALSE|700to900|FreeDrain</t>
  </si>
  <si>
    <t>Tees Middle|Lowland|TRUE|700to900|FreeDrain</t>
  </si>
  <si>
    <t>Tees Middle|Lowland|FALSE|700to900|DrainedAr</t>
  </si>
  <si>
    <t>Tees Middle|Lowland|FALSE|700to900|DrainedArGr</t>
  </si>
  <si>
    <t>Tees Middle|Lowland|TRUE|700to900|DrainedArGr</t>
  </si>
  <si>
    <t>Tees Middle|Lowland|FALSE|900to1200|FreeDrain</t>
  </si>
  <si>
    <t>Lowland|900to1200</t>
  </si>
  <si>
    <t>Tees Middle|Lowland|FALSE|900to1200|DrainedArGr</t>
  </si>
  <si>
    <t>Tees Middle|Mixed|FALSE|600to700|FreeDrain</t>
  </si>
  <si>
    <t>Tees Middle|Mixed|TRUE|600to700|FreeDrain</t>
  </si>
  <si>
    <t>Tees Middle|Mixed|FALSE|600to700|DrainedArGr</t>
  </si>
  <si>
    <t>Tees Middle|Mixed|TRUE|600to700|DrainedArGr</t>
  </si>
  <si>
    <t>Tees Middle|Mixed|FALSE|700to900|FreeDrain</t>
  </si>
  <si>
    <t>Tees Middle|Mixed|TRUE|700to900|FreeDrain</t>
  </si>
  <si>
    <t>Tees Middle|Mixed|FALSE|700to900|DrainedAr</t>
  </si>
  <si>
    <t>Tees Middle|Mixed|FALSE|700to900|DrainedArGr</t>
  </si>
  <si>
    <t>Tees Middle|Mixed|TRUE|700to900|DrainedArGr</t>
  </si>
  <si>
    <t>Tees Middle|Mixed|FALSE|900to1200|DrainedArGr</t>
  </si>
  <si>
    <t>Mixed|900to1200</t>
  </si>
  <si>
    <t>Tees Upper</t>
  </si>
  <si>
    <t>Tees Upper|General|FALSE|700to900|FreeDrain</t>
  </si>
  <si>
    <t>Tees Upper|General|FALSE|700to900|DrainedArGr</t>
  </si>
  <si>
    <t>Tees Upper|General|FALSE|900to1200|FreeDrain</t>
  </si>
  <si>
    <t>Tees Upper|General|FALSE|900to1200|DrainedArGr</t>
  </si>
  <si>
    <t>Tees Upper|General|FALSE|1200to1500|FreeDrain</t>
  </si>
  <si>
    <t>General|1200to1500</t>
  </si>
  <si>
    <t>Tees Upper|General|FALSE|1200to1500|DrainedArGr</t>
  </si>
  <si>
    <t>Tees Upper|Poultry|FALSE|900to1200|FreeDrain</t>
  </si>
  <si>
    <t>Poultry|900to1200</t>
  </si>
  <si>
    <t>Tees Upper|Poultry|FALSE|900to1200|DrainedArGr</t>
  </si>
  <si>
    <t>Tees Upper|Poultry|FALSE|1200to1500|FreeDrain</t>
  </si>
  <si>
    <t>Poultry|1200to1500</t>
  </si>
  <si>
    <t>Tees Upper|LFA|FALSE|700to900|FreeDrain</t>
  </si>
  <si>
    <t>Tees Upper|LFA|FALSE|700to900|DrainedArGr</t>
  </si>
  <si>
    <t>Tees Upper|LFA|FALSE|900to1200|FreeDrain</t>
  </si>
  <si>
    <t>Tees Upper|LFA|FALSE|900to1200|DrainedArGr</t>
  </si>
  <si>
    <t>Tees Upper|LFA|FALSE|1200to1500|FreeDrain</t>
  </si>
  <si>
    <t>Tees Upper|LFA|FALSE|1200to1500|DrainedAr</t>
  </si>
  <si>
    <t>Tees Upper|LFA|FALSE|1200to1500|DrainedArGr</t>
  </si>
  <si>
    <t>Tees Upper|LFA|FALSE|Over1500|FreeDrain</t>
  </si>
  <si>
    <t>LFA|Over1500</t>
  </si>
  <si>
    <t>Tees Upper|Lowland|FALSE|700to900|FreeDrain</t>
  </si>
  <si>
    <t>Tees Upper|Lowland|FALSE|900to1200|FreeDrain</t>
  </si>
  <si>
    <t>Tees Upper|Lowland|FALSE|900to1200|DrainedArGr</t>
  </si>
  <si>
    <t>Tees Upper|Lowland|FALSE|1200to1500|FreeDrain</t>
  </si>
  <si>
    <t>Lowland|1200to1500</t>
  </si>
  <si>
    <t>Tees Upper|Lowland|FALSE|1200to1500|DrainedArGr</t>
  </si>
  <si>
    <t>Tees Upper|Mixed|FALSE|700to900|FreeDrain</t>
  </si>
  <si>
    <t>Tees Upper|Mixed|FALSE|700to900|DrainedArGr</t>
  </si>
  <si>
    <t>Tees Upper|Mixed|FALSE|900to1200|FreeDrain</t>
  </si>
  <si>
    <t>Tees Upper|Mixed|FALSE|900to1200|DrainedArGr</t>
  </si>
  <si>
    <t>Skerne</t>
  </si>
  <si>
    <t>Skerne|Cereals|FALSE|600to700|FreeDrain</t>
  </si>
  <si>
    <t>Skerne|Cereals|TRUE|600to700|FreeDrain</t>
  </si>
  <si>
    <t>Skerne|Cereals|TRUE|600to700|DrainedAr</t>
  </si>
  <si>
    <t>Skerne|Cereals|FALSE|600to700|DrainedArGr</t>
  </si>
  <si>
    <t>Skerne|Cereals|TRUE|600to700|DrainedArGr</t>
  </si>
  <si>
    <t>Skerne|Cereals|TRUE|700to900|DrainedArGr</t>
  </si>
  <si>
    <t>Skerne|General|TRUE|600to700|FreeDrain</t>
  </si>
  <si>
    <t>Skerne|General|FALSE|600to700|DrainedArGr</t>
  </si>
  <si>
    <t>Skerne|General|TRUE|600to700|DrainedArGr</t>
  </si>
  <si>
    <t>Skerne|Poultry|FALSE|600to700|FreeDrain</t>
  </si>
  <si>
    <t>Skerne|Poultry|TRUE|600to700|FreeDrain</t>
  </si>
  <si>
    <t>Skerne|Poultry|TRUE|600to700|DrainedAr</t>
  </si>
  <si>
    <t>Skerne|Poultry|TRUE|600to700|DrainedArGr</t>
  </si>
  <si>
    <t>Skerne|Poultry|TRUE|700to900|DrainedAr</t>
  </si>
  <si>
    <t>Skerne|Poultry|TRUE|700to900|DrainedArGr</t>
  </si>
  <si>
    <t>Skerne|Dairy|TRUE|600to700|DrainedArGr</t>
  </si>
  <si>
    <t>Skerne|Dairy|TRUE|700to900|FreeDrain</t>
  </si>
  <si>
    <t>Skerne|Lowland|TRUE|600to700|FreeDrain</t>
  </si>
  <si>
    <t>Skerne|Lowland|TRUE|600to700|DrainedAr</t>
  </si>
  <si>
    <t>Skerne|Lowland|FALSE|600to700|DrainedArGr</t>
  </si>
  <si>
    <t>Skerne|Lowland|TRUE|600to700|DrainedArGr</t>
  </si>
  <si>
    <t>Skerne|Lowland|TRUE|700to900|DrainedArGr</t>
  </si>
  <si>
    <t>Skerne|Mixed|TRUE|600to700|FreeDrain</t>
  </si>
  <si>
    <t>Skerne|Mixed|TRUE|600to700|DrainedAr</t>
  </si>
  <si>
    <t>Skerne|Mixed|TRUE|600to700|DrainedArGr</t>
  </si>
  <si>
    <t>Skerne|Mixed|TRUE|700to900|FreeDrain</t>
  </si>
  <si>
    <t>Skerne|Mixed|TRUE|700to900|DrainedArGr</t>
  </si>
  <si>
    <t>Saltburn Coast</t>
  </si>
  <si>
    <t>Saltburn Coast|Cereals|FALSE|600to700|DrainedAr</t>
  </si>
  <si>
    <t>Saltburn Coast|Cereals|FALSE|600to700|DrainedArGr</t>
  </si>
  <si>
    <t>Saltburn Coast|Cereals|FALSE|700to900|FreeDrain</t>
  </si>
  <si>
    <t>Saltburn Coast|Cereals|FALSE|700to900|DrainedAr</t>
  </si>
  <si>
    <t>Saltburn Coast|Cereals|FALSE|700to900|DrainedArGr</t>
  </si>
  <si>
    <t>Saltburn Coast|General|FALSE|700to900|FreeDrain</t>
  </si>
  <si>
    <t>Saltburn Coast|General|FALSE|700to900|DrainedAr</t>
  </si>
  <si>
    <t>Saltburn Coast|General|FALSE|700to900|DrainedArGr</t>
  </si>
  <si>
    <t>Saltburn Coast|Pig|FALSE|700to900|FreeDrain</t>
  </si>
  <si>
    <t>Saltburn Coast|Pig|FALSE|700to900|DrainedAr</t>
  </si>
  <si>
    <t>Saltburn Coast|Pig|FALSE|700to900|DrainedArGr</t>
  </si>
  <si>
    <t>Saltburn Coast|Dairy|FALSE|700to900|FreeDrain</t>
  </si>
  <si>
    <t>Saltburn Coast|Dairy|FALSE|700to900|DrainedAr</t>
  </si>
  <si>
    <t>Saltburn Coast|Dairy|FALSE|700to900|DrainedArGr</t>
  </si>
  <si>
    <t>Saltburn Coast|LFA|FALSE|600to700|DrainedAr</t>
  </si>
  <si>
    <t>Saltburn Coast|LFA|FALSE|700to900|FreeDrain</t>
  </si>
  <si>
    <t>Saltburn Coast|LFA|FALSE|700to900|DrainedAr</t>
  </si>
  <si>
    <t>Saltburn Coast|LFA|FALSE|700to900|DrainedArGr</t>
  </si>
  <si>
    <t>Saltburn Coast|Lowland|FALSE|600to700|DrainedAr</t>
  </si>
  <si>
    <t>Saltburn Coast|Lowland|FALSE|700to900|FreeDrain</t>
  </si>
  <si>
    <t>Saltburn Coast|Lowland|FALSE|700to900|DrainedAr</t>
  </si>
  <si>
    <t>Saltburn Coast|Lowland|FALSE|700to900|DrainedArGr</t>
  </si>
  <si>
    <t>Saltburn Coast|Mixed|FALSE|600to700|DrainedArGr</t>
  </si>
  <si>
    <t>Saltburn Coast|Mixed|FALSE|700to900|FreeDrain</t>
  </si>
  <si>
    <t>Saltburn Coast|Mixed|FALSE|700to900|DrainedAr</t>
  </si>
  <si>
    <t>Saltburn Coast|Mixed|FALSE|700to900|DrainedArGr</t>
  </si>
  <si>
    <t>Leven Northumbria</t>
  </si>
  <si>
    <t>Leven Northumbria|Cereals|FALSE|600to700|DrainedAr</t>
  </si>
  <si>
    <t>Leven Northumbria|Cereals|FALSE|600to700|DrainedArGr</t>
  </si>
  <si>
    <t>Leven Northumbria|Cereals|FALSE|700to900|FreeDrain</t>
  </si>
  <si>
    <t>Leven Northumbria|Cereals|FALSE|700to900|DrainedAr</t>
  </si>
  <si>
    <t>Leven Northumbria|Cereals|FALSE|700to900|DrainedArGr</t>
  </si>
  <si>
    <t>Leven Northumbria|Cereals|FALSE|900to1200|DrainedArGr</t>
  </si>
  <si>
    <t>Leven Northumbria|General|FALSE|600to700|DrainedAr</t>
  </si>
  <si>
    <t>Leven Northumbria|General|FALSE|600to700|DrainedArGr</t>
  </si>
  <si>
    <t>Leven Northumbria|General|FALSE|700to900|DrainedAr</t>
  </si>
  <si>
    <t>Leven Northumbria|General|FALSE|700to900|DrainedArGr</t>
  </si>
  <si>
    <t>Leven Northumbria|General|FALSE|900to1200|FreeDrain</t>
  </si>
  <si>
    <t>Leven Northumbria|General|FALSE|900to1200|DrainedArGr</t>
  </si>
  <si>
    <t>Leven Northumbria|Pig|FALSE|600to700|DrainedAr</t>
  </si>
  <si>
    <t>Leven Northumbria|Pig|FALSE|700to900|DrainedAr</t>
  </si>
  <si>
    <t>Leven Northumbria|Pig|FALSE|700to900|DrainedArGr</t>
  </si>
  <si>
    <t>Leven Northumbria|Pig|FALSE|900to1200|DrainedAr</t>
  </si>
  <si>
    <t>Pig|900to1200</t>
  </si>
  <si>
    <t>Leven Northumbria|Poultry|FALSE|600to700|DrainedArGr</t>
  </si>
  <si>
    <t>Leven Northumbria|Poultry|FALSE|700to900|DrainedArGr</t>
  </si>
  <si>
    <t>Leven Northumbria|Dairy|FALSE|600to700|DrainedAr</t>
  </si>
  <si>
    <t>Leven Northumbria|Dairy|FALSE|600to700|DrainedArGr</t>
  </si>
  <si>
    <t>Leven Northumbria|Dairy|TRUE|600to700|DrainedArGr</t>
  </si>
  <si>
    <t>Leven Northumbria|Dairy|FALSE|700to900|DrainedAr</t>
  </si>
  <si>
    <t>Leven Northumbria|Dairy|FALSE|700to900|DrainedArGr</t>
  </si>
  <si>
    <t>Leven Northumbria|Dairy|FALSE|900to1200|DrainedArGr</t>
  </si>
  <si>
    <t>Dairy|900to1200</t>
  </si>
  <si>
    <t>Leven Northumbria|LFA|FALSE|600to700|DrainedAr</t>
  </si>
  <si>
    <t>Leven Northumbria|LFA|FALSE|700to900|DrainedAr</t>
  </si>
  <si>
    <t>Leven Northumbria|LFA|FALSE|700to900|DrainedArGr</t>
  </si>
  <si>
    <t>Leven Northumbria|LFA|FALSE|900to1200|FreeDrain</t>
  </si>
  <si>
    <t>Leven Northumbria|LFA|FALSE|900to1200|DrainedAr</t>
  </si>
  <si>
    <t>Leven Northumbria|LFA|FALSE|900to1200|DrainedArGr</t>
  </si>
  <si>
    <t>Leven Northumbria|Lowland|FALSE|600to700|DrainedAr</t>
  </si>
  <si>
    <t>Leven Northumbria|Lowland|FALSE|600to700|DrainedArGr</t>
  </si>
  <si>
    <t>Leven Northumbria|Lowland|FALSE|700to900|DrainedAr</t>
  </si>
  <si>
    <t>Leven Northumbria|Lowland|FALSE|700to900|DrainedArGr</t>
  </si>
  <si>
    <t>Leven Northumbria|Lowland|FALSE|900to1200|DrainedArGr</t>
  </si>
  <si>
    <t>Leven Northumbria|Mixed|FALSE|600to700|DrainedAr</t>
  </si>
  <si>
    <t>Leven Northumbria|Mixed|FALSE|600to700|DrainedArGr</t>
  </si>
  <si>
    <t>Leven Northumbria|Mixed|FALSE|700to900|FreeDrain</t>
  </si>
  <si>
    <t>Leven Northumbria|Mixed|FALSE|700to900|DrainedArGr</t>
  </si>
  <si>
    <t>Leven Northumbria|Mixed|FALSE|900to1200|DrainedArGr</t>
  </si>
  <si>
    <t>3093_Tees</t>
  </si>
  <si>
    <t>Cereals|FALSE|Under600|DrainedAr</t>
  </si>
  <si>
    <t>Cereals|TRUE|700to900|FreeDrain</t>
  </si>
  <si>
    <t>General|TRUE|600to700|FreeDrain</t>
  </si>
  <si>
    <t>General|TRUE|700to900|FreeDrain</t>
  </si>
  <si>
    <t>General|FALSE|900to1200|FreeDrain</t>
  </si>
  <si>
    <t>General|FALSE|900to1200|DrainedAr</t>
  </si>
  <si>
    <t>General|FALSE|900to1200|DrainedArGr</t>
  </si>
  <si>
    <t>General|FALSE|1200to1500|FreeDrain</t>
  </si>
  <si>
    <t>General|FALSE|1200to1500|DrainedArGr</t>
  </si>
  <si>
    <t>Horticulture|FALSE|600to700|DrainedAr</t>
  </si>
  <si>
    <t>Horticulture|FALSE|900to1200|DrainedArGr</t>
  </si>
  <si>
    <t>Pig|FALSE|600to700|FreeDrain</t>
  </si>
  <si>
    <t>Pig|FALSE|600to700|DrainedAr</t>
  </si>
  <si>
    <t>Pig|TRUE|600to700|DrainedArGr</t>
  </si>
  <si>
    <t>Pig|TRUE|700to900|FreeDrain</t>
  </si>
  <si>
    <t>Pig|FALSE|700to900|DrainedAr</t>
  </si>
  <si>
    <t>Pig|FALSE|900to1200|DrainedArGr</t>
  </si>
  <si>
    <t>Poultry|FALSE|600to700|FreeDrain</t>
  </si>
  <si>
    <t>Poultry|TRUE|600to700|FreeDrain</t>
  </si>
  <si>
    <t>Poultry|TRUE|600to700|DrainedArGr</t>
  </si>
  <si>
    <t>Poultry|FALSE|700to900|DrainedAr</t>
  </si>
  <si>
    <t>Poultry|TRUE|700to900|DrainedArGr</t>
  </si>
  <si>
    <t>Poultry|FALSE|900to1200|FreeDrain</t>
  </si>
  <si>
    <t>Poultry|FALSE|900to1200|DrainedArGr</t>
  </si>
  <si>
    <t>Poultry|FALSE|1200to1500|FreeDrain</t>
  </si>
  <si>
    <t>Dairy|FALSE|600to700|FreeDrain</t>
  </si>
  <si>
    <t>Dairy|TRUE|600to700|FreeDrain</t>
  </si>
  <si>
    <t>Dairy|FALSE|600to700|DrainedAr</t>
  </si>
  <si>
    <t>Dairy|TRUE|600to700|DrainedAr</t>
  </si>
  <si>
    <t>Dairy|TRUE|600to700|DrainedArGr</t>
  </si>
  <si>
    <t>Dairy|FALSE|700to900|FreeDrain</t>
  </si>
  <si>
    <t>Dairy|TRUE|700to900|FreeDrain</t>
  </si>
  <si>
    <t>Dairy|FALSE|700to900|DrainedAr</t>
  </si>
  <si>
    <t>Dairy|FALSE|900to1200|DrainedArGr</t>
  </si>
  <si>
    <t>LFA|TRUE|600to700|FreeDrain</t>
  </si>
  <si>
    <t>LFA|FALSE|600to700|DrainedAr</t>
  </si>
  <si>
    <t>LFA|FALSE|1200to1500|FreeDrain</t>
  </si>
  <si>
    <t>LFA|FALSE|1200to1500|DrainedAr</t>
  </si>
  <si>
    <t>LFA|FALSE|1200to1500|DrainedArGr</t>
  </si>
  <si>
    <t>LFA|FALSE|Over1500|FreeDrain</t>
  </si>
  <si>
    <t>Lowland|FALSE|Under600|DrainedAr</t>
  </si>
  <si>
    <t>Lowland|TRUE|600to700|FreeDrain</t>
  </si>
  <si>
    <t>Lowland|TRUE|700to900|FreeDrain</t>
  </si>
  <si>
    <t>Lowland|FALSE|900to1200|DrainedArGr</t>
  </si>
  <si>
    <t>Lowland|FALSE|1200to1500|FreeDrain</t>
  </si>
  <si>
    <t>Lowland|FALSE|1200to1500|DrainedArGr</t>
  </si>
  <si>
    <t>Mixed|TRUE|700to900|FreeDrain</t>
  </si>
  <si>
    <t>Mixed|TRUE|700to900|DrainedAr</t>
  </si>
  <si>
    <t>Mixed|FALSE|900to1200|FreeDrain</t>
  </si>
  <si>
    <t>Mixed|FALSE|900to1200|DrainedArGr</t>
  </si>
  <si>
    <t>This calculator was created by Ricardo Energy and Environment.</t>
  </si>
  <si>
    <t>This calculator contains 6 worksheets with 9 tables in total.</t>
  </si>
  <si>
    <t>This is the instructions cover sheet. It tells you how to use the calculator and gives an overview of each worksheet.</t>
  </si>
  <si>
    <t>If you use a keyboard only, to open any link in this form first select the cell with the link and then press the 'Shift' + 'F10' keys or the 'Fn' + the 'Menu' keys, then press the letter 'O' twice to highlight 'Open Hyperlink' and press 'Enter'.</t>
  </si>
  <si>
    <t>If you use a keyboard only, access dropdown lists by clicking the dropdown arrow or pressing the 'Alt' + 'Down' keys when the cell is selected.</t>
  </si>
  <si>
    <t>Worksheet 1 Nutrient loading from additional wastewater</t>
  </si>
  <si>
    <t>Worksheet 2 Nutrient loading from current land use</t>
  </si>
  <si>
    <t>Worksheet 3 Nutrient loading from future land use</t>
  </si>
  <si>
    <t>Worksheet 4 Nutrient loading from future land use after treatment through a sustainable urban drainage system (SuDS)</t>
  </si>
  <si>
    <t>Worksheet 5 Nutrient budget calculations</t>
  </si>
  <si>
    <t xml:space="preserve">This calculator helps you calculate the nutrient budget for a new residential development.  </t>
  </si>
  <si>
    <t>The nutrient budget for a site is calculated in 4 key stages with an additional optional stage in which information about the SuDS features on the site can be entered. Each stage is implemented in worksheets 1-5 of this calculator.</t>
  </si>
  <si>
    <t xml:space="preserve">Before a nutrient budget can be completed using the methodology, certain site-specific details for the development site need to be determined.  </t>
  </si>
  <si>
    <t>The guidance to this calculator and gives further information on the user inputs required.</t>
  </si>
  <si>
    <t>The instructions for completing each stage of the nutrient budget methodology are shown in cell A2 of each worksheet.</t>
  </si>
  <si>
    <t xml:space="preserve">The values already included have been chosen based on research to determine suitable inputs to the nutrient budget that meet the Habitat Regulations Assessment (HRA) tests of beyond reasonable scientific doubt, in perpetuity (practically speaking this is 80 to 125 years) and in accordance with the precautionary principle. </t>
  </si>
  <si>
    <t xml:space="preserve">This sheet contains 2 tables. </t>
  </si>
  <si>
    <t>The table under the heading 'Water infrastructure information' allows the user to enter key information about the wastewater generated and water infrastructure on the site. This table contains a mix of user specified values and values that are calculated automatically depending on the user selected inputs.</t>
  </si>
  <si>
    <t>The date of first occupancy is required because some wastewater treatment works (WwTW) may be due an upgrade in 2025 or 2030 which will change the nutrient concentration permit values. This will be shown through 2 or 3 values for the permits and nutrients load from before and after the upgrade.</t>
  </si>
  <si>
    <t>The amount of wastewater generated as a result of the population needs to be calculated using the following:
- an average occupancy rate
- a per capita water usage figure
- the number of new developments
The default water usage value is preset in the worksheet. The default setting for the average occupancy rate is preset in the worksheet and is the national occupancy rate of 2.4 people per dwelling or unit. Only change this value if there is sufficient evidence that the development will be different to the national average. The number of new developments is not preset and must be a whole number.</t>
  </si>
  <si>
    <t xml:space="preserve">If it is uncertain what WwTW the development will drain into, find this information from your sewerage company before completing the calculator. If it is not feasible to connect to a WwTW and a septic tank or package treatment plant is being used, select this option. </t>
  </si>
  <si>
    <t>If the total nitrogen (TN) final effluent concentrations (in mg/l) are specified by the manufacturer, select 'Septic Tank user defined' or 'Package Treatment Plant user defined' and enter the manufacturer specified value in the cell where prompted.</t>
  </si>
  <si>
    <t>The table under the heading 'Final calculation of nutrient load from wastewater' contains the calculation of the nutrient load from additional wastewater. This table may present up to 3 different values for the nutrient load.</t>
  </si>
  <si>
    <t>If a nutrient permit is changing for the selected WwTW as of 01/01/2025, or 01/04/2030, the table will be broken down into up to 3 parts:
- post-2030 wastewater nutrient loading
- pre-2030 wastewater nutrient loading
- pre-2025 wastewater nutrient loading
If applicable, 3 nutrient budgets will be calculated for the loading before and after the 2030 and 2025 WwTW permit upgrades, and will be presented in cells B18, B20 or B22.</t>
  </si>
  <si>
    <t>The dropdown list of landcover types contains up to 8 agricultural landcover types and 8 different non-agricultural landcover types. The full list of landcovers can be found in the calculator guidance or in the dropdown list. Find out what landcover types are within the development before completing this table. If there is a landcover within the development area that is not in the list select the most similar landcover type.</t>
  </si>
  <si>
    <t>The calculator guidance gives further information about the landcover types used.</t>
  </si>
  <si>
    <t xml:space="preserve">This worksheet contains one table which is used to calculate the annual nutrient load from new (post-development) land use on the development site. The type(s) and area(s) of landcover present on the new development is required to generate nutrient loads associated with the current landcovers on the site. </t>
  </si>
  <si>
    <t>The type(s) of landcover present on the new development site can be selected from a list of 8 different landcover types:
- greenspace
- woodland
- shrub
- water
- residential urban land
- commercial or industrial urban land
- open urban land
- community food growing
Find out what landcover types will be within the development site before completing this table. If there is a landcover within the development site that is not in the list select the most similar landcover type.</t>
  </si>
  <si>
    <t>The calculator guidance gives further information about the landcover types used in this calculator.</t>
  </si>
  <si>
    <t xml:space="preserve">The table allows the user to enter the SuDS features or SuDS management trains that are proposed to treat the nutrient loading from future land uses. The land covers within the SuDS catchment area and the areas of these landcovers can be entered. Only landcovers entered into the 'Nutrients from future land use' worksheet can be selected. The nutrient loads associated with these landcovers are automatically calculated using the values from the worksheet 'Nutrients from future land use'.
The user must enter the percentage of flow that will be directed through the SuDS. Any numerical value less than or equal to 100% can be entered for the percentage of flow.
Any numerical value less than or equal to 100% can be entered for the removal rates. However, the user will be required to present all evidence of these removal rates to the competent authority. As such, the most up to date SuDS guidance on SuDS for nutrient removal should be followed.
The user can enter any text for the SuDS feature to allow for variability in the names of the SuDS features or management trains planned. </t>
  </si>
  <si>
    <t>This final stage automatically calculates the results from worksheets 1-5.</t>
  </si>
  <si>
    <t>If there are 2 or 3 values due to changing permits, the calculator will show the total amount of nutrient mitigation that is needed before and after the changing permit date.</t>
  </si>
  <si>
    <t>Data entry column - user inputs required</t>
  </si>
  <si>
    <t>Additional data entry column - user inputs may be required</t>
  </si>
  <si>
    <t>Existing land use type(s) - user inputs required</t>
  </si>
  <si>
    <t>Area (ha) - user inputs required</t>
  </si>
  <si>
    <t>Data entry column  - user inputs required</t>
  </si>
  <si>
    <t>New land use type(s) - user inputs required</t>
  </si>
  <si>
    <t>SuDS information</t>
  </si>
  <si>
    <t>Nutrients from future land use after sustainable urban drainage system (SuDS) treatment</t>
  </si>
  <si>
    <t>New land use type(s) within SuDS catchment area - user inputs required</t>
  </si>
  <si>
    <t>SuDS catchment area (ha) - user inputs required</t>
  </si>
  <si>
    <t>Percentage of flow entering the SuDS (%) - user inputs required</t>
  </si>
  <si>
    <t>Name of SuDS feature(s) - user inputs required</t>
  </si>
  <si>
    <t>TN removal rate for features (%) - user inputs required</t>
  </si>
  <si>
    <t>Annual nitrogen load removed by SuDS (kg TN/yr)</t>
  </si>
  <si>
    <t xml:space="preserve">Notes on data </t>
  </si>
  <si>
    <t xml:space="preserve">Annual nitrogen nutrient export (kg TN/yr) </t>
  </si>
  <si>
    <t xml:space="preserve">It is advisable to retain a blank copy of this calculator and 'Save as' a new copy each time you calculate a budget to minimise the risk of using incorrect data inputs and to ease the calculation of new nutrient budgets. </t>
  </si>
  <si>
    <t>This calculator uses a set of lookup tables to find relevant values in a hidden spreadsheet titled the 'Value_look_up_tables' worksheet.</t>
  </si>
  <si>
    <t xml:space="preserve">If editing any values in this calculator, you must make sure there is a sufficient evidence base to justify these changes and that the new inputs are selected in accordance with the precautionary principle.  </t>
  </si>
  <si>
    <t>Within nitrate vulnerable zone (NVZ):</t>
  </si>
  <si>
    <t>Operational catchment:</t>
  </si>
  <si>
    <t>Teesmouth Specific Landcover Types</t>
  </si>
  <si>
    <r>
      <t xml:space="preserve">This worksheet contains one table. This table is automatically populated using the outputs from the previous worksheets. 
</t>
    </r>
    <r>
      <rPr>
        <b/>
        <sz val="12"/>
        <color theme="1"/>
        <rFont val="Arial"/>
        <family val="2"/>
      </rPr>
      <t>Note:</t>
    </r>
    <r>
      <rPr>
        <sz val="12"/>
        <color theme="1"/>
        <rFont val="Arial"/>
        <family val="2"/>
      </rPr>
      <t xml:space="preserve"> You do not need to fill in any cells in the table. Cells B5 to B8 and cells B10 are automatically calculated and will state '0.00' unless the user inputs have been entered to all of the required worksheets. Cells A11 to A14, cell B12 and cell B14 are automatically generated and will state 'Not applicable' depending on the user inputs to the worksheet 'Nutrients_from_wastewater'. Cell B9, B11 and B13 are intentionally blank. 
This table presents calculations that underpin the final annual nutrient budget for the development site. Up to 3 values for the nutrient budget may be presented in cells B10, B12 and B14 for total nitrogen (TN). </t>
    </r>
  </si>
  <si>
    <r>
      <t xml:space="preserve">This sheet contains one table. 
</t>
    </r>
    <r>
      <rPr>
        <b/>
        <sz val="12"/>
        <rFont val="Arial"/>
        <family val="2"/>
      </rPr>
      <t>Note:</t>
    </r>
    <r>
      <rPr>
        <sz val="12"/>
        <rFont val="Arial"/>
        <family val="2"/>
      </rPr>
      <t xml:space="preserve"> You will need to fill in cells A5 to A29, cells B5 to B29, cells C5 to C29,cells E5 to E29 and cells F5 to F29 if you are including SuDS to remove nutrients from the surface runoff. Cells B30, cells D5 to D30 and cells G5 to G30 are automatically calculated and will state '0.00' unless the user inputs have been entered. Cells H5 to H29 are automatically generated and will state 'Not applicable' unless the total area of the landcover entered is larger than the total area of the landcover entered into the worksheet 'Nutrients_from_future_land_use'. Row 30 is a Total Row. The Total Row states 'Totals:' in cell A30 and automatically calculates the total sum of cells B5 to B29 in cell B30, cells D5 to D29 in cell D30 and cells G5 to G29 in cell G30. Cell C30, cell E30, cell F30 and cell H30 are intentionally blank.
</t>
    </r>
    <r>
      <rPr>
        <b/>
        <sz val="12"/>
        <rFont val="Arial"/>
        <family val="2"/>
      </rPr>
      <t xml:space="preserve">How to fill in the table 'Suds information'
</t>
    </r>
    <r>
      <rPr>
        <sz val="12"/>
        <rFont val="Arial"/>
        <family val="2"/>
      </rPr>
      <t>Cells A5 to A29: Choose the future (post-development) land use type(s) of landcover present on the new site within the SuDS catchment area from the dropdown list. Only landcovers entered into the worksheet titled 'Nutrients_from_future_land_use' can be entered.
Cells B5 to B29: Enter the area in hectares of each new land use type within the SuDS catchment area.
Cells C5 to C29: Enter the percentage of the flow entering the SuDS feature. If all flow is being diverted to the SuDS feature then this value should be set to 100%. 
The annual total nitrogen (TN) loads associated with the landcovers in the SuDS catchment area are automatically calculated in cells D5 to D29.
Cells E5 to E29: Enter the name of the SuDS features used to intercept surface flows can be entered in. Any text can be entered into these cells.
Cells F5 to F29: Enter the nutrient removal rates associated with the SuDS features for TN.
Values for column F must be identified by the user and must be specific to the SuDS features being implemented.
The annual TN load removed by the SuDS features are automatically calculated in cells G5-G29. These values are subtracted from the nutrient budget.
You do not need to fill in column H 'Notes on data'. It will state 'Not applicable' unless the total area of each landcover within the SuDS catchment area exceeds the area of the landcovers entered into the worksheet titled 'Nutrients_from_future_land_use'.
The total nutrient load removed through the SuDS features is shown in cell G30 for TN.</t>
    </r>
  </si>
  <si>
    <r>
      <t xml:space="preserve">This sheet contains one table. 
</t>
    </r>
    <r>
      <rPr>
        <b/>
        <sz val="12"/>
        <rFont val="Arial"/>
        <family val="2"/>
      </rPr>
      <t>Note:</t>
    </r>
    <r>
      <rPr>
        <sz val="12"/>
        <rFont val="Arial"/>
        <family val="2"/>
      </rPr>
      <t xml:space="preserve"> You will need to fill in cells A5 to A21 and B5 to B21. Cells B22 and C5 to C22 are automatically generated calculations and will state '0.00' unless the user inputs have been entered. Row 22 is a Total Row. The Total Row states 'Totals:' in cell A22 and automatically calculates the total sum of cells B5 to B21 in cell B22 and C5 to C21 in cell C22.
</t>
    </r>
    <r>
      <rPr>
        <b/>
        <sz val="12"/>
        <rFont val="Arial"/>
        <family val="2"/>
      </rPr>
      <t xml:space="preserve">How to fill in the table 'Future land uses'
</t>
    </r>
    <r>
      <rPr>
        <sz val="12"/>
        <rFont val="Arial"/>
        <family val="2"/>
      </rPr>
      <t xml:space="preserve">
Cells A5-A21: Choose the future (post-development) land use type(s) of landcover present on the new site from the dropdown list 
Cells B5-B21: Enter the area in hectares of each land use type.
The nutrient load from future land uses is shown in cells C5 to C21 for total nitrogen (TN). 
The total nutrient load from future land uses is shown in cell C22 for TN. </t>
    </r>
  </si>
  <si>
    <t>This worksheet contains two tables that are used for calculating the annual nutrient load from existing (pre-development) land use on the development site. Environmental information about the current site is required for the first table. The second table requires the user to input the existing type(s) and area(s) of landcover present in order to generate nutrient loads associated with the current landcovers on the site. Only landcovers for the land that is being altered by the development should be entered.</t>
  </si>
  <si>
    <r>
      <t xml:space="preserve">This sheet contains 2 tables. The tables are separated by a heading, which describes the following table. 
</t>
    </r>
    <r>
      <rPr>
        <b/>
        <sz val="12"/>
        <rFont val="Arial"/>
        <family val="2"/>
      </rPr>
      <t>Note:</t>
    </r>
    <r>
      <rPr>
        <sz val="12"/>
        <rFont val="Arial"/>
        <family val="2"/>
      </rPr>
      <t xml:space="preserve"> You will need to fill in cells B5 to B9 in the first table 'Water infrastructure information'. Cell B10 is automatically calculated and will state '0.00' unless the user inputs have been entered. Cells A11 to A12 and B11 to B12 are automatically generated and will state 'Not applicable' depending on the inputs to cells B5 and B9. You may need to fill in cell C10 depending on the information you entered in cell B9. Cells C5 to C9 and C11 to cell C12 are intentionally blank cells.
You do not need to fill in any cells in the second table 'Final calculation of nutrient load from wastewater'. Cells B16 to B18 are automatically calculated and will state '0.00' unless the user inputs have been entered to the first table 'Water infrastructure information'. Cells A19 to A22, cells B20 and B22 are automatically generated and may state 'Not applicable' depending on the user inputs to the first table 'Water infrastructure information'. Cell B15, cell B19 and cell B21 are intentionally blank cells. 
</t>
    </r>
    <r>
      <rPr>
        <b/>
        <sz val="12"/>
        <rFont val="Arial"/>
        <family val="2"/>
      </rPr>
      <t>How to fill in the table 'Water infrastructure information'</t>
    </r>
    <r>
      <rPr>
        <sz val="12"/>
        <rFont val="Arial"/>
        <family val="2"/>
      </rPr>
      <t xml:space="preserve">
Cell B5: Enter the date of first occupancy.
Cell B6: Enter the average occupancy rate of the development. The default rate is 2.4, this should not be edited without sufficient evidence.
Cell B7: Enter the water usage. This value should be kept at 120 unless other efficiency measures are used.
Cell B8: Enter the total number of dwellings or units that will be within the development site as of the project completion date.
Cell B9: Choose the receiving wastewater treatment works (WwTW) from the dropdown list.
If you select 'Package Treatment Plant user defined' or 'Septic Tank user defined', you must enter their certified value of total nitrogen (TN) in cell C10. Otherwise the default values will be used in the calculation of the nutrient load associated with wastewater. 
Nutrient permits may be changing for the WwTW you select, from 01/01/2025, or 01/04/2030. If the date of first occupancy is in-between changing permit dates, multiple permit limits may be automatically generated in cells B10 to B12. If applicable, up to 3 values for the nutrient loading associated with wastewater will be presented in cell B18, B20 or B22.</t>
    </r>
  </si>
  <si>
    <t>Development proposal (dwellings/units):</t>
  </si>
  <si>
    <r>
      <t xml:space="preserve">This sheet contains 2 tables. The tables are separated by a heading, which describes the following table. 
</t>
    </r>
    <r>
      <rPr>
        <b/>
        <sz val="12"/>
        <rFont val="Arial"/>
        <family val="2"/>
      </rPr>
      <t>Note:</t>
    </r>
    <r>
      <rPr>
        <sz val="12"/>
        <rFont val="Arial"/>
        <family val="2"/>
      </rPr>
      <t xml:space="preserve"> You will need to fill in cells B5 to B8 in the first table 'Current land use information'. You will need to fill in cells A11 to A27, and B11 to B27 in the second table 'Current land uses'. Cells B28 and C11 to C28 are automatically calculated and will state '0.00' unless the user inputs have been entered. Cells D11 to D27 are automatically generated and will state 'Not applicable' depending on automatically generated data in cells C11 to C27. Row 28 is a Total Row. The Total Row states 'Totals:' in cell A28 and automatically calculates the total sum of cells B11 to B27 in cell B28 and C11 to C27 in cell C28. Cell D28 is intentionally blank.
</t>
    </r>
    <r>
      <rPr>
        <b/>
        <sz val="12"/>
        <rFont val="Arial"/>
        <family val="2"/>
      </rPr>
      <t xml:space="preserve">
How to fill in the table 'Current land use information'
</t>
    </r>
    <r>
      <rPr>
        <sz val="12"/>
        <rFont val="Arial"/>
        <family val="2"/>
      </rPr>
      <t xml:space="preserve">Cell B5: Choose the operational catchment the site is located within from the dropdown list.
Cell B6: Choose the soil drainage type associated with the predominant soil type within the development site from the dropdown list.
Cell B7: Choose the annual average rainfall the development will receive from the dropdown list. If the rainfall volume is not on the list, select the nearest value.
Cell B8: Choose whether the development is in a nitrate vulnerable zone (NVZ) from the dropdown list.
</t>
    </r>
    <r>
      <rPr>
        <b/>
        <sz val="12"/>
        <rFont val="Arial"/>
        <family val="2"/>
      </rPr>
      <t xml:space="preserve">How to fill in the table 'Current land uses'
</t>
    </r>
    <r>
      <rPr>
        <sz val="12"/>
        <rFont val="Arial"/>
        <family val="2"/>
      </rPr>
      <t>Cell A11-A27: Choose the existing (pre-development) land use type(s) from the dropdown list.
Cells B11-B27: Enter the area in hectares of each land use type.
The nutrient load from current land uses is shown in cells C11-C27 total nitrogen (TN).
The total nutrient load from current land uses is shown in cell C28 for TN.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</si>
</sst>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u/>
      <sz val="11"/>
      <color theme="10"/>
      <name val="Calibri"/>
      <family val="2"/>
      <scheme val="minor"/>
    </font>
    <font>
      <b/>
      <sz val="12"/>
      <color theme="1"/>
      <name val="Arial"/>
      <family val="2"/>
    </font>
    <font>
      <sz val="8"/>
      <name val="Calibri"/>
      <family val="2"/>
      <scheme val="minor"/>
    </font>
    <font>
      <sz val="12"/>
      <name val="Arial"/>
      <family val="2"/>
    </font>
    <font>
      <b/>
      <sz val="12"/>
      <name val="Arial"/>
      <family val="2"/>
    </font>
    <font>
      <sz val="12"/>
      <color theme="1"/>
      <name val="Arial"/>
      <family val="2"/>
    </font>
    <font>
      <b/>
      <sz val="18"/>
      <name val="Arial"/>
      <family val="2"/>
    </font>
    <font>
      <b/>
      <sz val="14"/>
      <name val="Arial"/>
      <family val="2"/>
    </font>
    <font>
      <b/>
      <sz val="12"/>
      <color theme="0"/>
      <name val="Arial"/>
      <family val="2"/>
    </font>
    <font>
      <sz val="12"/>
      <color rgb="FF000000"/>
      <name val="Arial"/>
      <family val="2"/>
    </font>
    <font>
      <u/>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E9EDF7"/>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ck">
        <color theme="4" tint="0.499984740745262"/>
      </bottom>
      <diagonal/>
    </border>
    <border>
      <left/>
      <right style="thin">
        <color auto="1"/>
      </right>
      <top style="thin">
        <color auto="1"/>
      </top>
      <bottom style="thin">
        <color auto="1"/>
      </bottom>
      <diagonal/>
    </border>
    <border>
      <left style="thin">
        <color auto="1"/>
      </left>
      <right/>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top style="thin">
        <color theme="2"/>
      </top>
      <bottom/>
      <diagonal/>
    </border>
    <border>
      <left/>
      <right/>
      <top style="thin">
        <color theme="2"/>
      </top>
      <bottom/>
      <diagonal/>
    </border>
  </borders>
  <cellStyleXfs count="4">
    <xf numFmtId="0" fontId="0" fillId="0" borderId="0"/>
    <xf numFmtId="0" fontId="1" fillId="0" borderId="0" applyNumberFormat="0" applyFill="0" applyBorder="0" applyAlignment="0" applyProtection="0"/>
    <xf numFmtId="0" fontId="7" fillId="0" borderId="2" applyNumberFormat="0" applyFill="0" applyBorder="0" applyAlignment="0" applyProtection="0"/>
    <xf numFmtId="0" fontId="8" fillId="0" borderId="5" applyNumberFormat="0" applyFill="0" applyBorder="0" applyAlignment="0" applyProtection="0"/>
  </cellStyleXfs>
  <cellXfs count="137">
    <xf numFmtId="0" fontId="0" fillId="0" borderId="0" xfId="0"/>
    <xf numFmtId="0" fontId="5" fillId="2" borderId="8" xfId="0" applyFont="1" applyFill="1" applyBorder="1" applyAlignment="1" applyProtection="1">
      <alignment horizontal="left" vertical="center" wrapText="1"/>
    </xf>
    <xf numFmtId="0" fontId="5" fillId="2" borderId="12" xfId="0" applyFont="1" applyFill="1" applyBorder="1" applyAlignment="1" applyProtection="1">
      <alignment horizontal="left" vertical="center" wrapText="1"/>
    </xf>
    <xf numFmtId="0" fontId="5" fillId="2" borderId="4"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xf>
    <xf numFmtId="0" fontId="7" fillId="2" borderId="1" xfId="2" applyFill="1" applyBorder="1" applyAlignment="1" applyProtection="1">
      <alignment horizontal="left" vertical="center" wrapText="1"/>
    </xf>
    <xf numFmtId="0" fontId="4" fillId="3" borderId="0" xfId="0" applyFont="1" applyFill="1" applyAlignment="1">
      <alignment horizontal="left" vertical="center"/>
    </xf>
    <xf numFmtId="0" fontId="4" fillId="3" borderId="0" xfId="0" applyFont="1" applyFill="1" applyAlignment="1">
      <alignment horizontal="left" vertical="center" wrapText="1"/>
    </xf>
    <xf numFmtId="0" fontId="4" fillId="3" borderId="1" xfId="2" applyFont="1" applyFill="1" applyBorder="1" applyAlignment="1" applyProtection="1">
      <alignment horizontal="left" vertical="center" wrapText="1"/>
    </xf>
    <xf numFmtId="0" fontId="4" fillId="3" borderId="1" xfId="0" applyFont="1" applyFill="1" applyBorder="1" applyAlignment="1">
      <alignment horizontal="left" vertical="center" wrapText="1"/>
    </xf>
    <xf numFmtId="0" fontId="8" fillId="2" borderId="1" xfId="3" applyFill="1" applyBorder="1" applyAlignment="1" applyProtection="1">
      <alignment horizontal="left" vertical="center" wrapText="1"/>
    </xf>
    <xf numFmtId="0" fontId="5"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1" fillId="3" borderId="0" xfId="1" applyFont="1" applyFill="1" applyBorder="1" applyAlignment="1" applyProtection="1">
      <alignment horizontal="left" vertical="center" wrapText="1"/>
    </xf>
    <xf numFmtId="0" fontId="11" fillId="3" borderId="1" xfId="1" applyFont="1" applyFill="1" applyBorder="1" applyAlignment="1" applyProtection="1">
      <alignment horizontal="left" vertical="center" wrapText="1"/>
    </xf>
    <xf numFmtId="0" fontId="5" fillId="3" borderId="0" xfId="0" applyFont="1" applyFill="1" applyAlignment="1">
      <alignment horizontal="left" vertical="center" wrapText="1"/>
    </xf>
    <xf numFmtId="0" fontId="4" fillId="3" borderId="0" xfId="0" applyFont="1" applyFill="1" applyBorder="1" applyAlignment="1" applyProtection="1">
      <alignment horizontal="left" wrapText="1"/>
    </xf>
    <xf numFmtId="0" fontId="5" fillId="3" borderId="0" xfId="0" applyFont="1" applyFill="1" applyBorder="1" applyAlignment="1" applyProtection="1">
      <alignment horizontal="left" vertical="center" wrapText="1"/>
    </xf>
    <xf numFmtId="0" fontId="4" fillId="3" borderId="0" xfId="0" applyFont="1" applyFill="1" applyBorder="1" applyAlignment="1" applyProtection="1">
      <alignment horizontal="left" vertical="center" wrapText="1"/>
    </xf>
    <xf numFmtId="0" fontId="4" fillId="3" borderId="6" xfId="0" applyFont="1" applyFill="1" applyBorder="1" applyAlignment="1" applyProtection="1">
      <alignment horizontal="left" vertical="center" wrapText="1"/>
    </xf>
    <xf numFmtId="0" fontId="4" fillId="3" borderId="9" xfId="0" applyFont="1" applyFill="1" applyBorder="1" applyAlignment="1" applyProtection="1">
      <alignment horizontal="left" wrapText="1"/>
    </xf>
    <xf numFmtId="0" fontId="4" fillId="3" borderId="9" xfId="0" applyFont="1" applyFill="1" applyBorder="1" applyAlignment="1" applyProtection="1">
      <alignment horizontal="left" wrapText="1"/>
      <protection locked="0"/>
    </xf>
    <xf numFmtId="0" fontId="4" fillId="3" borderId="4" xfId="0" applyFont="1" applyFill="1" applyBorder="1" applyAlignment="1" applyProtection="1">
      <alignment horizontal="left" vertical="center" wrapText="1"/>
    </xf>
    <xf numFmtId="0" fontId="4" fillId="3" borderId="10" xfId="0" applyFont="1" applyFill="1" applyBorder="1" applyAlignment="1" applyProtection="1">
      <alignment horizontal="left" wrapText="1"/>
    </xf>
    <xf numFmtId="0" fontId="4" fillId="3" borderId="1" xfId="0" applyFont="1" applyFill="1" applyBorder="1" applyAlignment="1" applyProtection="1">
      <alignment horizontal="left" vertical="center" wrapText="1"/>
    </xf>
    <xf numFmtId="2" fontId="5" fillId="3" borderId="1" xfId="0" applyNumberFormat="1" applyFont="1" applyFill="1" applyBorder="1" applyAlignment="1" applyProtection="1">
      <alignment horizontal="left" vertical="center" wrapText="1"/>
    </xf>
    <xf numFmtId="2" fontId="5" fillId="3" borderId="0" xfId="0" applyNumberFormat="1" applyFont="1" applyFill="1" applyBorder="1" applyAlignment="1" applyProtection="1">
      <alignment horizontal="left" vertical="center" wrapText="1"/>
    </xf>
    <xf numFmtId="0" fontId="5" fillId="2" borderId="1" xfId="0" applyFont="1" applyFill="1" applyBorder="1" applyAlignment="1" applyProtection="1">
      <alignment horizontal="left" vertical="center"/>
    </xf>
    <xf numFmtId="0" fontId="5" fillId="2" borderId="1" xfId="0" applyFont="1" applyFill="1" applyBorder="1" applyAlignment="1" applyProtection="1">
      <alignment horizontal="left" wrapText="1"/>
    </xf>
    <xf numFmtId="0" fontId="4" fillId="2" borderId="1" xfId="0" applyFont="1" applyFill="1" applyBorder="1" applyAlignment="1" applyProtection="1">
      <alignment horizontal="left" wrapText="1"/>
    </xf>
    <xf numFmtId="2" fontId="5" fillId="2" borderId="1" xfId="0" applyNumberFormat="1" applyFont="1" applyFill="1" applyBorder="1" applyAlignment="1" applyProtection="1">
      <alignment horizontal="left" vertical="center" wrapText="1"/>
    </xf>
    <xf numFmtId="0" fontId="8" fillId="2" borderId="1" xfId="3" applyFont="1" applyFill="1" applyBorder="1" applyAlignment="1" applyProtection="1">
      <alignment horizontal="left" vertical="center" wrapText="1"/>
    </xf>
    <xf numFmtId="0" fontId="5" fillId="2" borderId="7" xfId="0" applyFont="1" applyFill="1" applyBorder="1" applyAlignment="1" applyProtection="1">
      <alignment horizontal="left" vertical="center" wrapText="1"/>
    </xf>
    <xf numFmtId="0" fontId="7" fillId="2" borderId="1" xfId="2" applyFont="1" applyFill="1" applyBorder="1" applyAlignment="1" applyProtection="1">
      <alignment horizontal="left" vertical="center" wrapText="1"/>
    </xf>
    <xf numFmtId="14" fontId="4" fillId="4" borderId="1" xfId="0" applyNumberFormat="1" applyFont="1" applyFill="1" applyBorder="1" applyAlignment="1" applyProtection="1">
      <alignment horizontal="left" vertical="center" wrapText="1"/>
      <protection locked="0"/>
    </xf>
    <xf numFmtId="2" fontId="4" fillId="4" borderId="1" xfId="0" applyNumberFormat="1" applyFont="1" applyFill="1" applyBorder="1" applyAlignment="1" applyProtection="1">
      <alignment horizontal="left" vertical="center" wrapText="1"/>
      <protection locked="0"/>
    </xf>
    <xf numFmtId="0" fontId="4" fillId="4" borderId="1" xfId="0" applyFont="1" applyFill="1" applyBorder="1" applyAlignment="1" applyProtection="1">
      <alignment horizontal="left" vertical="center" wrapText="1"/>
      <protection locked="0"/>
    </xf>
    <xf numFmtId="2" fontId="5" fillId="3" borderId="3" xfId="0" applyNumberFormat="1" applyFont="1" applyFill="1" applyBorder="1" applyAlignment="1" applyProtection="1">
      <alignment horizontal="left" vertical="center" wrapText="1"/>
    </xf>
    <xf numFmtId="0" fontId="4" fillId="3" borderId="9" xfId="0" applyFont="1" applyFill="1" applyBorder="1" applyAlignment="1" applyProtection="1">
      <alignment horizontal="left" vertical="center" wrapText="1"/>
    </xf>
    <xf numFmtId="0" fontId="4" fillId="3" borderId="0" xfId="0" applyFont="1" applyFill="1" applyAlignment="1" applyProtection="1">
      <alignment horizontal="left" vertical="center" wrapText="1"/>
    </xf>
    <xf numFmtId="0" fontId="5" fillId="3" borderId="0" xfId="0" applyFont="1" applyFill="1" applyAlignment="1" applyProtection="1">
      <alignment horizontal="left" vertical="center" wrapText="1"/>
    </xf>
    <xf numFmtId="0" fontId="11" fillId="3" borderId="0" xfId="1" applyFont="1" applyFill="1" applyAlignment="1" applyProtection="1">
      <alignment horizontal="left" vertical="center" wrapText="1"/>
    </xf>
    <xf numFmtId="2" fontId="4" fillId="3" borderId="11" xfId="0" applyNumberFormat="1" applyFont="1" applyFill="1" applyBorder="1" applyAlignment="1" applyProtection="1">
      <alignment horizontal="left" vertical="center" wrapText="1"/>
      <protection locked="0"/>
    </xf>
    <xf numFmtId="2" fontId="2" fillId="3" borderId="1" xfId="0" applyNumberFormat="1" applyFont="1" applyFill="1" applyBorder="1" applyAlignment="1" applyProtection="1">
      <alignment horizontal="left" vertical="center" wrapText="1"/>
    </xf>
    <xf numFmtId="2" fontId="6" fillId="3" borderId="9" xfId="0" applyNumberFormat="1" applyFont="1" applyFill="1" applyBorder="1" applyAlignment="1" applyProtection="1">
      <alignment horizontal="left" vertical="center" wrapText="1"/>
    </xf>
    <xf numFmtId="14" fontId="4" fillId="4" borderId="9" xfId="0" applyNumberFormat="1" applyFont="1" applyFill="1" applyBorder="1" applyAlignment="1" applyProtection="1">
      <alignment horizontal="left" vertical="center" wrapText="1"/>
      <protection locked="0"/>
    </xf>
    <xf numFmtId="2" fontId="4" fillId="4" borderId="9" xfId="0" applyNumberFormat="1"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xf>
    <xf numFmtId="0" fontId="9" fillId="3" borderId="0" xfId="0" applyFont="1" applyFill="1" applyAlignment="1" applyProtection="1">
      <alignment horizontal="left" vertical="center" wrapText="1"/>
    </xf>
    <xf numFmtId="0" fontId="6" fillId="3" borderId="0" xfId="0" applyFont="1" applyFill="1" applyAlignment="1" applyProtection="1">
      <alignment horizontal="left" wrapText="1"/>
    </xf>
    <xf numFmtId="0" fontId="2" fillId="3" borderId="0" xfId="0" applyFont="1" applyFill="1" applyAlignment="1" applyProtection="1">
      <alignment horizontal="left" wrapText="1"/>
    </xf>
    <xf numFmtId="0" fontId="2" fillId="3" borderId="0" xfId="0" applyFont="1" applyFill="1" applyBorder="1" applyAlignment="1" applyProtection="1">
      <alignment horizontal="left" vertical="center" wrapText="1"/>
    </xf>
    <xf numFmtId="2" fontId="2" fillId="3" borderId="0" xfId="0" applyNumberFormat="1" applyFont="1" applyFill="1" applyBorder="1" applyAlignment="1" applyProtection="1">
      <alignment horizontal="left" vertical="center" wrapText="1"/>
    </xf>
    <xf numFmtId="0" fontId="6" fillId="2" borderId="1"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2" fontId="4" fillId="4" borderId="0" xfId="0" applyNumberFormat="1"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xf>
    <xf numFmtId="0" fontId="6" fillId="3" borderId="0" xfId="0" applyFont="1" applyFill="1" applyAlignment="1" applyProtection="1">
      <alignment horizontal="left" vertical="center"/>
    </xf>
    <xf numFmtId="0" fontId="2" fillId="2" borderId="12" xfId="0" applyFont="1" applyFill="1" applyBorder="1" applyAlignment="1" applyProtection="1">
      <alignment horizontal="left" vertical="center" wrapText="1"/>
    </xf>
    <xf numFmtId="0" fontId="8" fillId="2" borderId="3" xfId="3" applyFill="1" applyBorder="1" applyAlignment="1">
      <alignment horizontal="left" vertical="center" wrapText="1"/>
    </xf>
    <xf numFmtId="0" fontId="6" fillId="2" borderId="0" xfId="0" applyFont="1" applyFill="1" applyAlignment="1" applyProtection="1">
      <alignment horizontal="left" vertical="center" wrapText="1"/>
    </xf>
    <xf numFmtId="2" fontId="2" fillId="2" borderId="0" xfId="0" applyNumberFormat="1" applyFont="1" applyFill="1" applyBorder="1" applyAlignment="1" applyProtection="1">
      <alignment horizontal="left" vertical="center" wrapText="1"/>
    </xf>
    <xf numFmtId="2" fontId="5" fillId="2" borderId="0" xfId="0" applyNumberFormat="1" applyFont="1" applyFill="1" applyBorder="1" applyAlignment="1" applyProtection="1">
      <alignment horizontal="left" vertical="center" wrapText="1"/>
    </xf>
    <xf numFmtId="2" fontId="6" fillId="4" borderId="1" xfId="0" applyNumberFormat="1" applyFont="1" applyFill="1" applyBorder="1" applyAlignment="1" applyProtection="1">
      <alignment horizontal="left" vertical="center" wrapText="1"/>
      <protection locked="0"/>
    </xf>
    <xf numFmtId="0" fontId="9" fillId="3" borderId="0" xfId="0" applyFont="1" applyFill="1" applyBorder="1" applyAlignment="1" applyProtection="1">
      <alignment horizontal="left" vertical="center" wrapText="1"/>
    </xf>
    <xf numFmtId="0" fontId="2" fillId="3" borderId="0" xfId="0" applyFont="1" applyFill="1" applyAlignment="1" applyProtection="1">
      <alignment horizontal="left" vertical="center" wrapText="1"/>
    </xf>
    <xf numFmtId="0" fontId="6" fillId="3" borderId="6" xfId="0" applyFont="1" applyFill="1" applyBorder="1" applyAlignment="1" applyProtection="1">
      <alignment horizontal="left" vertical="center" wrapText="1"/>
    </xf>
    <xf numFmtId="2" fontId="5" fillId="3" borderId="9" xfId="0" applyNumberFormat="1" applyFont="1" applyFill="1" applyBorder="1" applyAlignment="1" applyProtection="1">
      <alignment horizontal="left" vertical="center" wrapText="1"/>
    </xf>
    <xf numFmtId="2" fontId="2" fillId="3" borderId="9" xfId="0" applyNumberFormat="1" applyFont="1" applyFill="1" applyBorder="1" applyAlignment="1" applyProtection="1">
      <alignment horizontal="left" vertical="center" wrapText="1"/>
    </xf>
    <xf numFmtId="2" fontId="2" fillId="3" borderId="10" xfId="0" applyNumberFormat="1" applyFont="1" applyFill="1" applyBorder="1" applyAlignment="1" applyProtection="1">
      <alignment horizontal="left" vertical="center" wrapText="1"/>
    </xf>
    <xf numFmtId="0" fontId="6" fillId="3" borderId="4" xfId="0" applyFont="1" applyFill="1" applyBorder="1" applyAlignment="1" applyProtection="1">
      <alignment horizontal="left" vertical="center" wrapText="1"/>
    </xf>
    <xf numFmtId="2" fontId="2" fillId="3" borderId="0" xfId="0" applyNumberFormat="1" applyFont="1" applyFill="1" applyAlignment="1" applyProtection="1">
      <alignment horizontal="left" vertical="center" wrapText="1"/>
    </xf>
    <xf numFmtId="0" fontId="5" fillId="2" borderId="8" xfId="0" applyFont="1" applyFill="1" applyBorder="1" applyAlignment="1" applyProtection="1">
      <alignment horizontal="left" vertical="center"/>
    </xf>
    <xf numFmtId="0" fontId="2" fillId="2" borderId="6" xfId="0" applyFont="1" applyFill="1" applyBorder="1" applyAlignment="1" applyProtection="1">
      <alignment horizontal="left" vertical="center" wrapText="1"/>
    </xf>
    <xf numFmtId="0" fontId="2" fillId="2" borderId="9" xfId="0" applyFont="1" applyFill="1" applyBorder="1" applyAlignment="1" applyProtection="1">
      <alignment horizontal="left" vertical="center" wrapText="1"/>
    </xf>
    <xf numFmtId="0" fontId="9" fillId="3" borderId="0" xfId="0" applyFont="1" applyFill="1" applyBorder="1" applyAlignment="1">
      <alignment vertical="center" wrapText="1"/>
    </xf>
    <xf numFmtId="0" fontId="6" fillId="3" borderId="0" xfId="0" applyFont="1" applyFill="1" applyBorder="1" applyAlignment="1">
      <alignment wrapText="1"/>
    </xf>
    <xf numFmtId="0" fontId="5"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6" fillId="3" borderId="0" xfId="0" applyFont="1" applyFill="1" applyBorder="1" applyAlignment="1">
      <alignment horizontal="left" vertical="center" wrapText="1"/>
    </xf>
    <xf numFmtId="0" fontId="10" fillId="3" borderId="0" xfId="0" applyFont="1" applyFill="1" applyBorder="1" applyAlignment="1">
      <alignment horizontal="left" vertical="center" wrapText="1"/>
    </xf>
    <xf numFmtId="2" fontId="6" fillId="3" borderId="0" xfId="0" applyNumberFormat="1" applyFont="1" applyFill="1" applyBorder="1" applyAlignment="1">
      <alignment horizontal="left" vertical="center" wrapText="1"/>
    </xf>
    <xf numFmtId="2" fontId="4" fillId="3" borderId="0" xfId="0" applyNumberFormat="1" applyFont="1" applyFill="1" applyBorder="1" applyAlignment="1">
      <alignment horizontal="left" vertical="center" wrapText="1"/>
    </xf>
    <xf numFmtId="0" fontId="4" fillId="3" borderId="0" xfId="0" applyFont="1" applyFill="1" applyBorder="1" applyAlignment="1">
      <alignment horizontal="left" vertical="center" wrapText="1"/>
    </xf>
    <xf numFmtId="0" fontId="7" fillId="2" borderId="1" xfId="2" applyFont="1" applyFill="1" applyBorder="1" applyAlignment="1" applyProtection="1">
      <alignment horizontal="left" vertical="center"/>
    </xf>
    <xf numFmtId="0" fontId="6" fillId="3" borderId="1" xfId="0" applyFont="1" applyFill="1" applyBorder="1" applyAlignment="1">
      <alignment wrapText="1"/>
    </xf>
    <xf numFmtId="0" fontId="8" fillId="2" borderId="1" xfId="3" applyFont="1" applyFill="1" applyBorder="1" applyAlignment="1" applyProtection="1">
      <alignment horizontal="left"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center"/>
    </xf>
    <xf numFmtId="0" fontId="6" fillId="3" borderId="1" xfId="0" applyFont="1" applyFill="1" applyBorder="1" applyAlignment="1" applyProtection="1">
      <alignment horizontal="left" vertical="center"/>
      <protection hidden="1"/>
    </xf>
    <xf numFmtId="2" fontId="6" fillId="3" borderId="1" xfId="0" applyNumberFormat="1" applyFont="1" applyFill="1" applyBorder="1" applyAlignment="1">
      <alignment horizontal="left" vertical="center"/>
    </xf>
    <xf numFmtId="0" fontId="6" fillId="3" borderId="1" xfId="0" applyFont="1" applyFill="1" applyBorder="1" applyAlignment="1" applyProtection="1">
      <alignment horizontal="left" vertical="center" wrapText="1"/>
      <protection hidden="1"/>
    </xf>
    <xf numFmtId="0" fontId="10" fillId="3" borderId="1" xfId="0" applyFont="1" applyFill="1" applyBorder="1" applyAlignment="1">
      <alignment horizontal="left" vertical="center" wrapText="1"/>
    </xf>
    <xf numFmtId="2" fontId="10" fillId="3" borderId="1" xfId="0" applyNumberFormat="1" applyFont="1" applyFill="1" applyBorder="1" applyAlignment="1">
      <alignment horizontal="left" vertical="center" wrapText="1"/>
    </xf>
    <xf numFmtId="2" fontId="6" fillId="3" borderId="1" xfId="0" applyNumberFormat="1" applyFont="1" applyFill="1" applyBorder="1" applyAlignment="1">
      <alignment horizontal="left" vertical="center" wrapText="1"/>
    </xf>
    <xf numFmtId="2" fontId="4" fillId="3" borderId="1" xfId="0" applyNumberFormat="1"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9" fillId="2" borderId="1" xfId="0" applyFont="1" applyFill="1" applyBorder="1" applyAlignment="1">
      <alignment vertical="center"/>
    </xf>
    <xf numFmtId="0" fontId="6" fillId="2" borderId="1" xfId="0" applyFont="1" applyFill="1" applyBorder="1" applyAlignment="1"/>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2" fontId="6" fillId="2" borderId="1" xfId="0" applyNumberFormat="1" applyFont="1" applyFill="1" applyBorder="1" applyAlignment="1">
      <alignment horizontal="left" vertical="center" wrapText="1"/>
    </xf>
    <xf numFmtId="0" fontId="6" fillId="2" borderId="1" xfId="0" applyFont="1" applyFill="1" applyBorder="1" applyAlignment="1">
      <alignment wrapText="1"/>
    </xf>
    <xf numFmtId="0" fontId="5" fillId="2" borderId="8"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6" xfId="0" applyFont="1" applyFill="1" applyBorder="1" applyAlignment="1" applyProtection="1">
      <alignment horizontal="left" vertical="center"/>
      <protection hidden="1"/>
    </xf>
    <xf numFmtId="2" fontId="6" fillId="3" borderId="9" xfId="0" applyNumberFormat="1" applyFont="1" applyFill="1" applyBorder="1" applyAlignment="1">
      <alignment horizontal="left" vertical="center"/>
    </xf>
    <xf numFmtId="0" fontId="6" fillId="3" borderId="6" xfId="0" applyFont="1" applyFill="1" applyBorder="1" applyAlignment="1" applyProtection="1">
      <alignment horizontal="left" vertical="center" wrapText="1"/>
      <protection hidden="1"/>
    </xf>
    <xf numFmtId="0" fontId="6" fillId="3" borderId="4" xfId="0" applyFont="1" applyFill="1" applyBorder="1" applyAlignment="1" applyProtection="1">
      <alignment horizontal="left" vertical="center" wrapText="1"/>
      <protection hidden="1"/>
    </xf>
    <xf numFmtId="0" fontId="6" fillId="3" borderId="3" xfId="0" applyFont="1" applyFill="1" applyBorder="1" applyAlignment="1" applyProtection="1">
      <alignment horizontal="left" vertical="center" wrapText="1"/>
      <protection hidden="1"/>
    </xf>
    <xf numFmtId="2" fontId="6" fillId="3" borderId="3" xfId="0" applyNumberFormat="1" applyFont="1" applyFill="1" applyBorder="1" applyAlignment="1">
      <alignment horizontal="left" vertical="center" wrapText="1"/>
    </xf>
    <xf numFmtId="0" fontId="4" fillId="3" borderId="6" xfId="0" applyFont="1" applyFill="1" applyBorder="1" applyAlignment="1">
      <alignment horizontal="left" vertical="center" wrapText="1"/>
    </xf>
    <xf numFmtId="2" fontId="4" fillId="3" borderId="9" xfId="0" applyNumberFormat="1" applyFont="1" applyFill="1" applyBorder="1" applyAlignment="1">
      <alignment horizontal="left" vertical="center" wrapText="1"/>
    </xf>
    <xf numFmtId="0" fontId="4" fillId="3" borderId="4" xfId="0" applyFont="1" applyFill="1" applyBorder="1" applyAlignment="1">
      <alignment horizontal="left" vertical="center" wrapText="1"/>
    </xf>
    <xf numFmtId="2" fontId="4" fillId="3" borderId="3" xfId="0" applyNumberFormat="1" applyFont="1" applyFill="1" applyBorder="1" applyAlignment="1">
      <alignment horizontal="left" vertical="center" wrapText="1"/>
    </xf>
    <xf numFmtId="0" fontId="4" fillId="3" borderId="3" xfId="0" applyFont="1" applyFill="1" applyBorder="1" applyAlignment="1">
      <alignment horizontal="left" vertical="center" wrapText="1"/>
    </xf>
    <xf numFmtId="2" fontId="4" fillId="3" borderId="10"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6" fillId="3" borderId="11" xfId="0" applyFont="1" applyFill="1" applyBorder="1" applyAlignment="1">
      <alignment wrapText="1"/>
    </xf>
    <xf numFmtId="0" fontId="9" fillId="3" borderId="14" xfId="0" applyFont="1" applyFill="1" applyBorder="1" applyAlignment="1" applyProtection="1">
      <alignment horizontal="left" vertical="center" wrapText="1"/>
    </xf>
    <xf numFmtId="0" fontId="6" fillId="3" borderId="15" xfId="0" applyFont="1" applyFill="1" applyBorder="1" applyAlignment="1" applyProtection="1">
      <alignment horizontal="left" vertical="center" wrapText="1"/>
    </xf>
  </cellXfs>
  <cellStyles count="4">
    <cellStyle name="Heading 1" xfId="2" builtinId="16" customBuiltin="1"/>
    <cellStyle name="Heading 2" xfId="3" builtinId="17" customBuiltin="1"/>
    <cellStyle name="Hyperlink" xfId="1" builtinId="8"/>
    <cellStyle name="Normal" xfId="0" builtinId="0"/>
  </cellStyles>
  <dxfs count="118">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center" textRotation="0" wrapText="1" indent="0" justifyLastLine="0" shrinkToFit="0" readingOrder="0"/>
    </dxf>
    <dxf>
      <font>
        <strike val="0"/>
        <outline val="0"/>
        <shadow val="0"/>
        <u val="none"/>
        <vertAlign val="baseline"/>
        <sz val="12"/>
        <name val="Arial"/>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2"/>
        <name val="Arial"/>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2"/>
        <name val="Arial"/>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2"/>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protection locked="1" hidden="1"/>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rgb="FFFFFFCC"/>
        </patternFill>
      </fill>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2"/>
        <name val="Arial"/>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numFmt numFmtId="2" formatCode="0.00"/>
      <fill>
        <patternFill patternType="solid">
          <fgColor indexed="64"/>
          <bgColor rgb="FFFFFFCC"/>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strike val="0"/>
        <outline val="0"/>
        <shadow val="0"/>
        <u val="none"/>
        <vertAlign val="baseline"/>
        <sz val="12"/>
        <name val="Arial"/>
        <scheme val="none"/>
      </font>
      <fill>
        <patternFill patternType="solid">
          <fgColor indexed="64"/>
          <bgColor rgb="FFFFFFCC"/>
        </patternFill>
      </fill>
      <alignment textRotation="0" wrapText="1" indent="0" justifyLastLine="0" shrinkToFit="0" readingOrder="0"/>
    </dxf>
    <dxf>
      <font>
        <b/>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font>
        <b/>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2"/>
        <color theme="1"/>
        <name val="Arial"/>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theme="1"/>
        <name val="Arial"/>
        <scheme val="none"/>
      </font>
      <fill>
        <patternFill patternType="none">
          <fgColor indexed="64"/>
          <bgColor rgb="FFFFFFCC"/>
        </patternFill>
      </fill>
      <alignment horizontal="left" vertical="center" textRotation="0" wrapText="1" indent="0" justifyLastLine="0" shrinkToFit="0" readingOrder="0"/>
      <border diagonalUp="0" diagonalDown="0" outline="0">
        <left/>
        <right/>
        <top style="thin">
          <color auto="1"/>
        </top>
        <bottom style="thin">
          <color auto="1"/>
        </bottom>
      </border>
      <protection locked="1" hidden="0"/>
    </dxf>
    <dxf>
      <border outline="0">
        <top style="thin">
          <color indexed="64"/>
        </top>
      </border>
    </dxf>
    <dxf>
      <border outline="0">
        <left style="thin">
          <color auto="1"/>
        </left>
        <right style="thin">
          <color auto="1"/>
        </right>
        <top style="thin">
          <color auto="1"/>
        </top>
        <bottom style="thin">
          <color auto="1"/>
        </bottom>
      </border>
    </dxf>
    <dxf>
      <font>
        <strike val="0"/>
        <outline val="0"/>
        <shadow val="0"/>
        <u val="none"/>
        <vertAlign val="baseline"/>
        <sz val="12"/>
        <name val="Arial"/>
        <scheme val="none"/>
      </font>
      <fill>
        <patternFill>
          <fgColor indexed="64"/>
          <bgColor rgb="FFFFFFCC"/>
        </patternFill>
      </fill>
      <alignment horizontal="left" vertical="center" textRotation="0" wrapText="1" indent="0" justifyLastLine="0" shrinkToFit="0" readingOrder="0"/>
      <protection locked="1" hidden="0"/>
    </dxf>
    <dxf>
      <border outline="0">
        <bottom style="thin">
          <color indexed="64"/>
        </bottom>
      </border>
    </dxf>
    <dxf>
      <font>
        <strike val="0"/>
        <outline val="0"/>
        <shadow val="0"/>
        <u val="none"/>
        <vertAlign val="baseline"/>
        <sz val="12"/>
        <name val="Arial"/>
        <scheme val="none"/>
      </font>
      <fill>
        <patternFill patternType="solid">
          <fgColor indexed="64"/>
          <bgColor theme="0" tint="-0.14999847407452621"/>
        </patternFill>
      </fill>
      <alignment horizontal="left" vertical="center" textRotation="0" indent="0" justifyLastLine="0" shrinkToFit="0" readingOrder="0"/>
      <protection locked="1" hidden="0"/>
    </dxf>
    <dxf>
      <font>
        <strike val="0"/>
        <outline val="0"/>
        <shadow val="0"/>
        <u val="none"/>
        <vertAlign val="baseline"/>
        <sz val="12"/>
        <name val="Arial"/>
        <scheme val="none"/>
      </font>
      <numFmt numFmtId="0" formatCode="General"/>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name val="Arial"/>
        <scheme val="none"/>
      </font>
      <numFmt numFmtId="0" formatCode="General"/>
      <fill>
        <patternFill>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name val="Arial"/>
        <scheme val="none"/>
      </font>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rgb="FFFFFFCC"/>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theme="1"/>
        <name val="Arial"/>
        <scheme val="none"/>
      </font>
      <fill>
        <patternFill patternType="none">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name val="Arial"/>
        <scheme val="none"/>
      </font>
      <fill>
        <patternFill>
          <fgColor indexed="64"/>
          <bgColor rgb="FFFFFFCC"/>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2"/>
        <color theme="1"/>
        <name val="Arial"/>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auto="1"/>
        <name val="Arial"/>
        <scheme val="none"/>
      </font>
      <numFmt numFmtId="2" formatCode="0.00"/>
      <fill>
        <patternFill patternType="none">
          <fgColor indexed="64"/>
          <bgColor rgb="FFFFFFCC"/>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2"/>
        <color theme="1"/>
        <name val="Arial"/>
        <scheme val="none"/>
      </font>
      <fill>
        <patternFill patternType="none">
          <fgColor indexed="64"/>
          <bgColor rgb="FFFFFFCC"/>
        </patternFill>
      </fill>
      <alignment horizontal="left" vertical="bottom" textRotation="0" wrapText="1" indent="0" justifyLastLine="0" shrinkToFit="0" readingOrder="0"/>
      <protection locked="1" hidden="0"/>
    </dxf>
    <dxf>
      <font>
        <strike val="0"/>
        <outline val="0"/>
        <shadow val="0"/>
        <u val="none"/>
        <vertAlign val="baseline"/>
        <sz val="12"/>
        <name val="Arial"/>
        <scheme val="none"/>
      </font>
      <fill>
        <patternFill>
          <fgColor indexed="64"/>
          <bgColor rgb="FFFFFFCC"/>
        </patternFill>
      </fill>
      <alignment horizontal="left" textRotation="0" wrapText="1" indent="0" justifyLastLine="0" shrinkToFit="0" readingOrder="0"/>
      <protection locked="1" hidden="0"/>
    </dxf>
    <dxf>
      <font>
        <b val="0"/>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scheme val="none"/>
      </font>
      <fill>
        <patternFill patternType="solid">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Arial"/>
        <scheme val="none"/>
      </font>
      <fill>
        <patternFill>
          <fgColor indexed="64"/>
          <bgColor rgb="FFFFFFCC"/>
        </patternFill>
      </fill>
      <alignment horizontal="left" vertical="center" textRotation="0" indent="0" justifyLastLine="0" shrinkToFit="0" readingOrder="0"/>
      <protection locked="1" hidden="0"/>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rial"/>
        <scheme val="none"/>
      </font>
      <numFmt numFmtId="2" formatCode="0.00"/>
      <fill>
        <patternFill patternType="solid">
          <fgColor indexed="64"/>
          <bgColor rgb="FFE9EDF7"/>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rgb="FFFFFFCC"/>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fgColor indexed="64"/>
          <bgColor rgb="FFFFFFCC"/>
        </patternFill>
      </fill>
      <alignment horizontal="left" vertical="center" textRotation="0" wrapText="1" indent="0" justifyLastLine="0" shrinkToFit="0" readingOrder="0"/>
      <protection locked="1" hidden="0"/>
    </dxf>
    <dxf>
      <border>
        <bottom style="thin">
          <color indexed="64"/>
        </bottom>
      </border>
    </dxf>
    <dxf>
      <font>
        <strike val="0"/>
        <outline val="0"/>
        <shadow val="0"/>
        <u val="none"/>
        <vertAlign val="baseline"/>
        <sz val="12"/>
        <color auto="1"/>
        <name val="Arial"/>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ont>
        <color theme="1"/>
      </font>
    </dxf>
    <dxf>
      <font>
        <b/>
        <i val="0"/>
        <strike val="0"/>
        <condense val="0"/>
        <extend val="0"/>
        <outline val="0"/>
        <shadow val="0"/>
        <u val="none"/>
        <vertAlign val="baseline"/>
        <sz val="12"/>
        <color auto="1"/>
        <name val="Arial"/>
        <scheme val="none"/>
      </font>
      <numFmt numFmtId="2" formatCode="0.00"/>
      <fill>
        <patternFill patternType="solid">
          <fgColor indexed="64"/>
          <bgColor rgb="FFFFFFCC"/>
        </patternFill>
      </fill>
      <alignment horizontal="left" vertical="center" textRotation="0" wrapText="1" indent="0" justifyLastLine="0" shrinkToFit="0" readingOrder="0"/>
      <protection locked="1" hidden="0"/>
    </dxf>
    <dxf>
      <font>
        <strike val="0"/>
        <outline val="0"/>
        <shadow val="0"/>
        <u val="none"/>
        <vertAlign val="baseline"/>
        <sz val="12"/>
        <color auto="1"/>
        <name val="Arial"/>
        <scheme val="none"/>
      </font>
      <fill>
        <patternFill>
          <fgColor indexed="64"/>
          <bgColor rgb="FFFFFFCC"/>
        </patternFill>
      </fill>
      <alignment horizontal="left" textRotation="0" indent="0" justifyLastLine="0" shrinkToFit="0" readingOrder="0"/>
      <protection locked="1" hidden="0"/>
    </dxf>
    <dxf>
      <border outline="0">
        <left style="thin">
          <color auto="1"/>
        </left>
        <top style="thin">
          <color auto="1"/>
        </top>
        <bottom style="thin">
          <color indexed="64"/>
        </bottom>
      </border>
    </dxf>
    <dxf>
      <font>
        <strike val="0"/>
        <outline val="0"/>
        <shadow val="0"/>
        <u val="none"/>
        <vertAlign val="baseline"/>
        <sz val="12"/>
        <color auto="1"/>
        <name val="Arial"/>
        <scheme val="none"/>
      </font>
      <fill>
        <patternFill>
          <fgColor indexed="64"/>
          <bgColor rgb="FFFFFFCC"/>
        </patternFill>
      </fill>
      <alignment horizontal="left" textRotation="0" indent="0" justifyLastLine="0" shrinkToFit="0" readingOrder="0"/>
      <protection locked="1" hidden="0"/>
    </dxf>
    <dxf>
      <border outline="0">
        <bottom style="thin">
          <color auto="1"/>
        </bottom>
      </border>
    </dxf>
    <dxf>
      <font>
        <strike val="0"/>
        <outline val="0"/>
        <shadow val="0"/>
        <u val="none"/>
        <vertAlign val="baseline"/>
        <sz val="12"/>
        <color auto="1"/>
        <name val="Arial"/>
        <scheme val="none"/>
      </font>
      <fill>
        <patternFill patternType="solid">
          <fgColor indexed="64"/>
          <bgColor rgb="FFFFFFCC"/>
        </patternFill>
      </fill>
      <alignment horizontal="left" textRotation="0" indent="0" justifyLastLine="0" shrinkToFit="0" readingOrder="0"/>
      <protection locked="1" hidden="0"/>
    </dxf>
    <dxf>
      <font>
        <strike val="0"/>
        <outline val="0"/>
        <shadow val="0"/>
        <u val="none"/>
        <vertAlign val="baseline"/>
        <sz val="12"/>
        <color auto="1"/>
        <name val="Arial"/>
        <scheme val="none"/>
      </font>
      <fill>
        <patternFill>
          <fgColor indexed="64"/>
          <bgColor rgb="FFFFFFCC"/>
        </patternFill>
      </fill>
      <alignment horizontal="left"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2"/>
        <color auto="1"/>
        <name val="Arial"/>
        <scheme val="none"/>
      </font>
      <fill>
        <patternFill patternType="solid">
          <fgColor indexed="64"/>
          <bgColor rgb="FFFFFFCC"/>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auto="1"/>
        <name val="Arial"/>
        <scheme val="none"/>
      </font>
      <fill>
        <patternFill patternType="none">
          <fgColor indexed="64"/>
          <bgColor rgb="FFFFFFCC"/>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fgColor indexed="64"/>
          <bgColor rgb="FFFFFFCC"/>
        </patternFill>
      </fill>
      <alignment horizontal="left" textRotation="0" indent="0" justifyLastLine="0" shrinkToFit="0" readingOrder="0"/>
      <protection locked="1" hidden="0"/>
    </dxf>
    <dxf>
      <border>
        <bottom style="thin">
          <color indexed="64"/>
        </bottom>
      </border>
    </dxf>
    <dxf>
      <font>
        <b/>
        <strike val="0"/>
        <outline val="0"/>
        <shadow val="0"/>
        <u val="none"/>
        <vertAlign val="baseline"/>
        <sz val="12"/>
        <color auto="1"/>
        <name val="Arial"/>
        <scheme val="none"/>
      </font>
      <fill>
        <patternFill patternType="solid">
          <fgColor indexed="64"/>
          <bgColor theme="0" tint="-0.14999847407452621"/>
        </patternFill>
      </fill>
      <alignment horizontal="left" textRotation="0" indent="0" justifyLastLine="0" shrinkToFit="0" readingOrder="0"/>
      <border diagonalUp="0" diagonalDown="0" outline="0">
        <left style="thin">
          <color indexed="64"/>
        </left>
        <right style="thin">
          <color indexed="64"/>
        </right>
        <top/>
        <bottom/>
      </border>
      <protection locked="1" hidden="0"/>
    </dxf>
    <dxf>
      <font>
        <b val="0"/>
        <i val="0"/>
      </font>
      <fill>
        <patternFill>
          <bgColor rgb="FFE9EDF7"/>
        </patternFill>
      </fill>
    </dxf>
    <dxf>
      <font>
        <b val="0"/>
        <i val="0"/>
        <strike val="0"/>
        <condense val="0"/>
        <extend val="0"/>
        <outline val="0"/>
        <shadow val="0"/>
        <u/>
        <vertAlign val="baseline"/>
        <sz val="12"/>
        <color auto="1"/>
        <name val="Arial"/>
        <scheme val="none"/>
      </font>
      <fill>
        <patternFill>
          <fgColor indexed="64"/>
          <bgColor rgb="FFFFFFCC"/>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color auto="1"/>
        <name val="Arial"/>
        <scheme val="none"/>
      </font>
      <fill>
        <patternFill>
          <fgColor indexed="64"/>
          <bgColor rgb="FFFFFFCC"/>
        </patternFill>
      </fill>
      <alignment horizontal="left" vertical="center" textRotation="0" indent="0" justifyLastLine="0" shrinkToFit="0" readingOrder="0"/>
    </dxf>
    <dxf>
      <border>
        <bottom style="thin">
          <color indexed="64"/>
        </bottom>
      </border>
    </dxf>
    <dxf>
      <font>
        <b/>
        <strike val="0"/>
        <outline val="0"/>
        <shadow val="0"/>
        <u val="none"/>
        <vertAlign val="baseline"/>
        <sz val="12"/>
        <color auto="1"/>
        <name val="Arial"/>
        <scheme val="none"/>
      </font>
      <fill>
        <patternFill patternType="solid">
          <fgColor indexed="64"/>
          <bgColor theme="0" tint="-0.14999847407452621"/>
        </patternFill>
      </fill>
      <alignment horizontal="lef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2"/>
        <color auto="1"/>
        <name val="Arial"/>
        <scheme val="none"/>
      </font>
      <fill>
        <patternFill patternType="solid">
          <fgColor indexed="64"/>
          <bgColor rgb="FFFFFFCC"/>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2"/>
        <color auto="1"/>
        <name val="Arial"/>
        <scheme val="none"/>
      </font>
      <fill>
        <patternFill>
          <fgColor indexed="64"/>
          <bgColor rgb="FFFFFFCC"/>
        </patternFill>
      </fill>
      <alignment horizontal="left"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protection locked="1" hidden="0"/>
    </dxf>
    <dxf>
      <font>
        <strike val="0"/>
        <outline val="0"/>
        <shadow val="0"/>
        <vertAlign val="baseline"/>
        <color auto="1"/>
        <name val="Arial"/>
        <scheme val="none"/>
      </font>
      <fill>
        <patternFill>
          <fgColor indexed="64"/>
          <bgColor rgb="FFFFFFCC"/>
        </patternFill>
      </fill>
      <alignment horizontal="left" vertical="center" textRotation="0" indent="0" justifyLastLine="0" shrinkToFit="0" readingOrder="0"/>
    </dxf>
    <dxf>
      <font>
        <b/>
        <strike val="0"/>
        <outline val="0"/>
        <shadow val="0"/>
        <vertAlign val="baseline"/>
        <color auto="1"/>
        <name val="Arial"/>
        <scheme val="none"/>
      </font>
      <fill>
        <patternFill patternType="solid">
          <fgColor indexed="64"/>
          <bgColor rgb="FFFFFFCC"/>
        </patternFill>
      </fill>
      <alignment horizontal="left" vertical="center" textRotation="0" wrapText="1" indent="0" justifyLastLine="0" shrinkToFit="0" readingOrder="0"/>
    </dxf>
  </dxfs>
  <tableStyles count="2" defaultTableStyle="TableStyleMedium2" defaultPivotStyle="PivotStyleLight16">
    <tableStyle name="Table Style 1" pivot="0" count="0"/>
    <tableStyle name="Table Style 2" pivot="0" count="0"/>
  </tableStyles>
  <colors>
    <mruColors>
      <color rgb="FFFFFFCC"/>
      <color rgb="FFE9EDF7"/>
      <color rgb="FFEDEDED"/>
      <color rgb="FFE2EFDA"/>
      <color rgb="FF000000"/>
      <color rgb="FF449669"/>
      <color rgb="FFF7E8BE"/>
      <color rgb="FF9DD3BE"/>
      <color rgb="FFAAC7EE"/>
      <color rgb="FFF3E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id="3" name="Table_1_Links4" displayName="Table_1_Links4" ref="A10:B15" totalsRowShown="0" headerRowDxfId="117" dataDxfId="116">
  <autoFilter ref="A10:B15">
    <filterColumn colId="0" hiddenButton="1"/>
    <filterColumn colId="1" hiddenButton="1"/>
  </autoFilter>
  <tableColumns count="2">
    <tableColumn id="1" name="Topic of each table" dataDxfId="115"/>
    <tableColumn id="2" name="Link to each worksheet" dataDxfId="114" dataCellStyle="Hyperlink"/>
  </tableColumns>
  <tableStyleInfo name="Table Style 2" showFirstColumn="0" showLastColumn="0" showRowStripes="1" showColumnStripes="0"/>
</table>
</file>

<file path=xl/tables/table10.xml><?xml version="1.0" encoding="utf-8"?>
<table xmlns="http://schemas.openxmlformats.org/spreadsheetml/2006/main" id="2" name="Table2" displayName="Table2" ref="A507:A524" totalsRowShown="0" headerRowDxfId="53" dataDxfId="51" headerRowBorderDxfId="52">
  <autoFilter ref="A507:A524">
    <filterColumn colId="0" hiddenButton="1"/>
  </autoFilter>
  <tableColumns count="1">
    <tableColumn id="1" name="Teesmouth Specific Landcover Types" dataDxfId="50"/>
  </tableColumns>
  <tableStyleInfo name="Table Style 1" showFirstColumn="0" showLastColumn="0" showRowStripes="1" showColumnStripes="0"/>
</table>
</file>

<file path=xl/tables/table11.xml><?xml version="1.0" encoding="utf-8"?>
<table xmlns="http://schemas.openxmlformats.org/spreadsheetml/2006/main" id="6" name="Table6" displayName="Table6" ref="A487:A504" totalsRowShown="0" headerRowDxfId="49" dataDxfId="48" tableBorderDxfId="47">
  <autoFilter ref="A487:A504">
    <filterColumn colId="0" hiddenButton="1"/>
  </autoFilter>
  <tableColumns count="1">
    <tableColumn id="1" name="All Possible Landcover Types" dataDxfId="46"/>
  </tableColumns>
  <tableStyleInfo name="Table Style 1" showFirstColumn="0" showLastColumn="0" showRowStripes="1" showColumnStripes="0"/>
</table>
</file>

<file path=xl/tables/table12.xml><?xml version="1.0" encoding="utf-8"?>
<table xmlns="http://schemas.openxmlformats.org/spreadsheetml/2006/main" id="8" name="Table8" displayName="Table8" ref="A482:B484" totalsRowShown="0" headerRowDxfId="45" dataDxfId="44">
  <autoFilter ref="A482:B484">
    <filterColumn colId="0" hiddenButton="1"/>
    <filterColumn colId="1" hiddenButton="1"/>
  </autoFilter>
  <tableColumns count="2">
    <tableColumn id="1" name="NVZ" dataDxfId="43"/>
    <tableColumn id="2" name="Farmscoper equivalent" dataDxfId="42"/>
  </tableColumns>
  <tableStyleInfo name="Table Style 1" showFirstColumn="0" showLastColumn="0" showRowStripes="1" showColumnStripes="0"/>
</table>
</file>

<file path=xl/tables/table13.xml><?xml version="1.0" encoding="utf-8"?>
<table xmlns="http://schemas.openxmlformats.org/spreadsheetml/2006/main" id="9" name="Table9" displayName="Table9" ref="A473:C479" totalsRowShown="0" headerRowDxfId="41" dataDxfId="40">
  <autoFilter ref="A473:C479">
    <filterColumn colId="0" hiddenButton="1"/>
    <filterColumn colId="1" hiddenButton="1"/>
    <filterColumn colId="2" hiddenButton="1"/>
  </autoFilter>
  <tableColumns count="3">
    <tableColumn id="1" name="Soilscape drainage term" dataDxfId="39"/>
    <tableColumn id="2" name="Farmscoper term" dataDxfId="38"/>
    <tableColumn id="3" name="Definition" dataDxfId="37"/>
  </tableColumns>
  <tableStyleInfo name="Table Style 1" showFirstColumn="0" showLastColumn="0" showRowStripes="1" showColumnStripes="0"/>
</table>
</file>

<file path=xl/tables/table14.xml><?xml version="1.0" encoding="utf-8"?>
<table xmlns="http://schemas.openxmlformats.org/spreadsheetml/2006/main" id="12" name="Table12" displayName="Table12" ref="A438:K461" totalsRowShown="0" headerRowDxfId="36" dataDxfId="35" tableBorderDxfId="34">
  <autoFilter ref="A438:K4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name="Rainfall band" dataDxfId="33"/>
    <tableColumn id="2" name="Mid" dataDxfId="32"/>
    <tableColumn id="3" name="Farmscoper Equivalent" dataDxfId="31"/>
    <tableColumn id="4" name="P Urban Runoff Coefficient " dataDxfId="30"/>
    <tableColumn id="5" name="N Urban Runoff Coefficient (kg/ha/yr)" dataDxfId="29"/>
    <tableColumn id="6" name="Residential P export coefficient (kg/ha/yr)" dataDxfId="28"/>
    <tableColumn id="7" name="Commercial / industrial P export coefficient (kg/ha/yr)" dataDxfId="27"/>
    <tableColumn id="8" name="Open urban P export coefficient (kg/ha/yr)" dataDxfId="26"/>
    <tableColumn id="9" name="Residential N export coefficient (kg/ha/yr)" dataDxfId="25"/>
    <tableColumn id="10" name="Commercial / industrial N export coefficient (kg/ha/yr)" dataDxfId="24"/>
    <tableColumn id="11" name="Open urban N export coefficient (kg/ha/yr)" dataDxfId="23"/>
  </tableColumns>
  <tableStyleInfo name="Table Style 1" showFirstColumn="0" showLastColumn="0" showRowStripes="1" showColumnStripes="0"/>
</table>
</file>

<file path=xl/tables/table15.xml><?xml version="1.0" encoding="utf-8"?>
<table xmlns="http://schemas.openxmlformats.org/spreadsheetml/2006/main" id="13" name="Table13" displayName="Table13" ref="A91:M435" totalsRowShown="0" headerRowDxfId="22" dataDxfId="21" tableBorderDxfId="20">
  <autoFilter ref="A91:M43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Catchment" dataDxfId="19"/>
    <tableColumn id="2" name="Farmscoper Farm Term" dataDxfId="18"/>
    <tableColumn id="3" name="NVZ" dataDxfId="17"/>
    <tableColumn id="4" name="Climate" dataDxfId="16"/>
    <tableColumn id="5" name="Farmscoper Soil Drainage Term" dataDxfId="15"/>
    <tableColumn id="6" name="Lookup" dataDxfId="14">
      <calculatedColumnFormula>"|"&amp;"|"&amp;"|"&amp;E92</calculatedColumnFormula>
    </tableColumn>
    <tableColumn id="7" name="Column3" dataDxfId="13"/>
    <tableColumn id="8" name="Nitrogen export coefficient" dataDxfId="12"/>
    <tableColumn id="9" name="Farm Lookup" dataDxfId="11"/>
    <tableColumn id="10" name="Column1" dataDxfId="10"/>
    <tableColumn id="11" name="Mean N export of farm type and climate combination" dataDxfId="9"/>
    <tableColumn id="12" name="Column2" dataDxfId="8"/>
    <tableColumn id="13" name="Mean N export of farm type" dataDxfId="7"/>
  </tableColumns>
  <tableStyleInfo name="Table Style 1" showFirstColumn="0" showLastColumn="0" showRowStripes="1" showColumnStripes="0"/>
</table>
</file>

<file path=xl/tables/table16.xml><?xml version="1.0" encoding="utf-8"?>
<table xmlns="http://schemas.openxmlformats.org/spreadsheetml/2006/main" id="14" name="Table14" displayName="Table14" ref="A4:D88" totalsRowShown="0" headerRowDxfId="6" dataDxfId="5" tableBorderDxfId="4">
  <autoFilter ref="A4:D88">
    <filterColumn colId="0" hiddenButton="1"/>
    <filterColumn colId="1" hiddenButton="1"/>
    <filterColumn colId="2" hiddenButton="1"/>
    <filterColumn colId="3" hiddenButton="1"/>
  </autoFilter>
  <tableColumns count="4">
    <tableColumn id="1" name="Discharge Site Name" dataDxfId="3"/>
    <tableColumn id="2" name="Nitrogen, Total as N (mg/l)" dataDxfId="2"/>
    <tableColumn id="3" name="Nitrogen, Total as N (mg/l), permit post 2025" dataDxfId="1"/>
    <tableColumn id="4" name="Nitrogen, Total as N (mg/l), permit post 2030" dataDxfId="0"/>
  </tableColumns>
  <tableStyleInfo name="Table Style 1" showFirstColumn="0" showLastColumn="0" showRowStripes="1" showColumnStripes="0"/>
</table>
</file>

<file path=xl/tables/table2.xml><?xml version="1.0" encoding="utf-8"?>
<table xmlns="http://schemas.openxmlformats.org/spreadsheetml/2006/main" id="11" name="Table_2_Links12" displayName="Table_2_Links12" ref="A42:A46" totalsRowShown="0" headerRowDxfId="113" dataDxfId="111" headerRowBorderDxfId="112" tableBorderDxfId="110" totalsRowBorderDxfId="109">
  <autoFilter ref="A42:A46">
    <filterColumn colId="0" hiddenButton="1"/>
  </autoFilter>
  <tableColumns count="1">
    <tableColumn id="1" name="Description of the information:" dataDxfId="108"/>
  </tableColumns>
  <tableStyleInfo name="Table Style 2" showFirstColumn="0" showLastColumn="0" showRowStripes="0" showColumnStripes="0"/>
</table>
</file>

<file path=xl/tables/table3.xml><?xml version="1.0" encoding="utf-8"?>
<table xmlns="http://schemas.openxmlformats.org/spreadsheetml/2006/main" id="4" name="Table_3_Water_Infrastructure" displayName="Table_3_Water_Infrastructure" ref="A4:C12" totalsRowShown="0" headerRowDxfId="106" dataDxfId="104" headerRowBorderDxfId="105" tableBorderDxfId="103" totalsRowBorderDxfId="102">
  <autoFilter ref="A4:C12">
    <filterColumn colId="0" hiddenButton="1"/>
    <filterColumn colId="1" hiddenButton="1"/>
    <filterColumn colId="2" hiddenButton="1"/>
  </autoFilter>
  <tableColumns count="3">
    <tableColumn id="1" name="Description of required information" dataDxfId="101"/>
    <tableColumn id="2" name="Data entry column - user inputs required" dataDxfId="100"/>
    <tableColumn id="4" name="Additional data entry column - user inputs may be required" dataDxfId="99"/>
  </tableColumns>
  <tableStyleInfo name="Table Style 1" showFirstColumn="0" showLastColumn="0" showRowStripes="1" showColumnStripes="0"/>
</table>
</file>

<file path=xl/tables/table4.xml><?xml version="1.0" encoding="utf-8"?>
<table xmlns="http://schemas.openxmlformats.org/spreadsheetml/2006/main" id="5" name="Table_4_Wastewater_Load" displayName="Table_4_Wastewater_Load" ref="A14:B22" totalsRowShown="0" headerRowDxfId="98" dataDxfId="96" headerRowBorderDxfId="97" tableBorderDxfId="95">
  <autoFilter ref="A14:B22">
    <filterColumn colId="0" hiddenButton="1"/>
    <filterColumn colId="1" hiddenButton="1"/>
  </autoFilter>
  <tableColumns count="2">
    <tableColumn id="1" name="Description of values generated" dataDxfId="94"/>
    <tableColumn id="2" name="Values generated" dataDxfId="93"/>
  </tableColumns>
  <tableStyleInfo name="Table Style 1" showFirstColumn="0" showLastColumn="0" showRowStripes="0" showColumnStripes="0"/>
</table>
</file>

<file path=xl/tables/table5.xml><?xml version="1.0" encoding="utf-8"?>
<table xmlns="http://schemas.openxmlformats.org/spreadsheetml/2006/main" id="7" name="Table_5_Site_Information" displayName="Table_5_Site_Information" ref="A4:B8" totalsRowShown="0" headerRowDxfId="91" dataDxfId="89" headerRowBorderDxfId="90" tableBorderDxfId="88" totalsRowBorderDxfId="87">
  <autoFilter ref="A4:B8">
    <filterColumn colId="0" hiddenButton="1"/>
    <filterColumn colId="1" hiddenButton="1"/>
  </autoFilter>
  <tableColumns count="2">
    <tableColumn id="1" name="Description of required information" dataDxfId="86"/>
    <tableColumn id="2" name="Data entry column  - user inputs required" dataDxfId="85"/>
  </tableColumns>
  <tableStyleInfo name="Table Style 1" showFirstColumn="0" showLastColumn="0" showRowStripes="0" showColumnStripes="0"/>
</table>
</file>

<file path=xl/tables/table6.xml><?xml version="1.0" encoding="utf-8"?>
<table xmlns="http://schemas.openxmlformats.org/spreadsheetml/2006/main" id="15" name="Table_6_Current_Land_Uses" displayName="Table_6_Current_Land_Uses" ref="A10:D28" totalsRowShown="0" headerRowDxfId="84" dataDxfId="82" headerRowBorderDxfId="83" tableBorderDxfId="81" totalsRowBorderDxfId="80">
  <autoFilter ref="A10:D28">
    <filterColumn colId="0" hiddenButton="1"/>
    <filterColumn colId="1" hiddenButton="1"/>
    <filterColumn colId="2" hiddenButton="1"/>
    <filterColumn colId="3" hiddenButton="1"/>
  </autoFilter>
  <tableColumns count="4">
    <tableColumn id="1" name="Existing land use type(s) - user inputs required" dataDxfId="79"/>
    <tableColumn id="2" name="Area (ha) - user inputs required" dataDxfId="78"/>
    <tableColumn id="4" name="Annual nitrogen nutrient export (kg TN/yr) " dataDxfId="77"/>
    <tableColumn id="5" name="Notes on data " dataDxfId="76"/>
  </tableColumns>
  <tableStyleInfo name="Table Style 1" showFirstColumn="0" showLastColumn="0" showRowStripes="1" showColumnStripes="0"/>
</table>
</file>

<file path=xl/tables/table7.xml><?xml version="1.0" encoding="utf-8"?>
<table xmlns="http://schemas.openxmlformats.org/spreadsheetml/2006/main" id="10" name="Table_7_Future_Land_Uses" displayName="Table_7_Future_Land_Uses" ref="A4:C22" totalsRowShown="0" headerRowDxfId="75" dataDxfId="74">
  <autoFilter ref="A4:C22">
    <filterColumn colId="0" hiddenButton="1"/>
    <filterColumn colId="1" hiddenButton="1"/>
    <filterColumn colId="2" hiddenButton="1"/>
  </autoFilter>
  <tableColumns count="3">
    <tableColumn id="1" name="New land use type(s) - user inputs required" dataDxfId="73"/>
    <tableColumn id="2" name="Area (ha) - user inputs required" dataDxfId="72"/>
    <tableColumn id="4" name="Annual nitrogen nutrient export_x000a_(kg TN/yr)" dataDxfId="71"/>
  </tableColumns>
  <tableStyleInfo name="TableStyleLight15" showFirstColumn="0" showLastColumn="0" showRowStripes="0" showColumnStripes="0"/>
</table>
</file>

<file path=xl/tables/table8.xml><?xml version="1.0" encoding="utf-8"?>
<table xmlns="http://schemas.openxmlformats.org/spreadsheetml/2006/main" id="1" name="Table_8_SuDS_Features" displayName="Table_8_SuDS_Features" ref="A4:H30" totalsRowShown="0" headerRowDxfId="70" dataDxfId="69">
  <autoFilter ref="A4:H3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New land use type(s) within SuDS catchment area - user inputs required" dataDxfId="68"/>
    <tableColumn id="2" name="SuDS catchment area (ha) - user inputs required" dataDxfId="67"/>
    <tableColumn id="10" name="Percentage of flow entering the SuDS (%) - user inputs required" dataDxfId="66"/>
    <tableColumn id="4" name="Annual nitrogen inputs to SuDS feature(s)_x000a_(kg TN/yr)" dataDxfId="65">
      <calculatedColumnFormula>IFERROR(IF(ISBLANK(A5),"",IF(ISBLANK(B5),"",VLOOKUP(A5,Nutrients_from_future_land_use!$A$5:$C$21,4,FALSE)*(B5/VLOOKUP(A5,Nutrients_from_future_land_use!$A$5:$C$21,2,FALSE)))),"")</calculatedColumnFormula>
    </tableColumn>
    <tableColumn id="5" name="Name of SuDS feature(s) - user inputs required" dataDxfId="64"/>
    <tableColumn id="8" name="TN removal rate for features (%) - user inputs required" dataDxfId="63">
      <calculatedColumnFormula>IF(OR(#REF!="No",ISBLANK(#REF!)),"",IF(#REF!="Yes","","TN removal rate - user specified (%)"))</calculatedColumnFormula>
    </tableColumn>
    <tableColumn id="14" name="Annual nitrogen load removed by SuDS (kg TN/yr)" dataDxfId="62"/>
    <tableColumn id="6" name="Notes on data" dataDxfId="61">
      <calculatedColumnFormula>IF(SUMIFS($B$5:$B$29,$A$5:$A$29,A5)&gt;SUMIFS(Nutrients_from_future_land_use!$B$5:$B$21,Nutrients_from_future_land_use!$A$5:$A$21,A5),"Area of new land covers within SuDS catchment area exceeds the area of new land covers proposed","")</calculatedColumnFormula>
    </tableColumn>
  </tableColumns>
  <tableStyleInfo name="TableStyleLight15" showFirstColumn="0" showLastColumn="0" showRowStripes="0" showColumnStripes="0"/>
</table>
</file>

<file path=xl/tables/table9.xml><?xml version="1.0" encoding="utf-8"?>
<table xmlns="http://schemas.openxmlformats.org/spreadsheetml/2006/main" id="16" name="Table_9_Final_Nutrient_Budgets" displayName="Table_9_Final_Nutrient_Budgets" ref="A4:B14" totalsRowShown="0" headerRowDxfId="60" dataDxfId="58" headerRowBorderDxfId="59" tableBorderDxfId="57" totalsRowBorderDxfId="56">
  <autoFilter ref="A4:B14">
    <filterColumn colId="0" hiddenButton="1"/>
    <filterColumn colId="1" hiddenButton="1"/>
  </autoFilter>
  <tableColumns count="2">
    <tableColumn id="1" name="Description of values generated" dataDxfId="55"/>
    <tableColumn id="2" name="Values generated" dataDxfId="54"/>
  </tableColumns>
  <tableStyleInfo name="Table Style 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uidance/using-the-nutrient-neutrality-calculators" TargetMode="External"/><Relationship Id="rId3" Type="http://schemas.openxmlformats.org/officeDocument/2006/relationships/hyperlink" Target="https://www.landis.org.uk/soilscapes/" TargetMode="External"/><Relationship Id="rId7" Type="http://schemas.openxmlformats.org/officeDocument/2006/relationships/hyperlink" Target="https://www.gov.uk/guidance/using-the-nutrient-neutrality-calculators" TargetMode="External"/><Relationship Id="rId12" Type="http://schemas.openxmlformats.org/officeDocument/2006/relationships/table" Target="../tables/table2.xml"/><Relationship Id="rId2" Type="http://schemas.openxmlformats.org/officeDocument/2006/relationships/hyperlink" Target="https://environment.data.gov.uk/catchment-planning/" TargetMode="External"/><Relationship Id="rId1" Type="http://schemas.openxmlformats.org/officeDocument/2006/relationships/hyperlink" Target="https://www.gov.uk/guidance/habitats-regulations-assessments-protecting-a-european-site" TargetMode="External"/><Relationship Id="rId6" Type="http://schemas.openxmlformats.org/officeDocument/2006/relationships/hyperlink" Target="https://www.gov.uk/guidance/using-the-nutrient-neutrality-calculators" TargetMode="External"/><Relationship Id="rId11" Type="http://schemas.openxmlformats.org/officeDocument/2006/relationships/table" Target="../tables/table1.xml"/><Relationship Id="rId5" Type="http://schemas.openxmlformats.org/officeDocument/2006/relationships/hyperlink" Target="https://mapapps2.bgs.ac.uk/ukso/home.html?layers=NVZEng" TargetMode="External"/><Relationship Id="rId10" Type="http://schemas.openxmlformats.org/officeDocument/2006/relationships/printerSettings" Target="../printerSettings/printerSettings1.bin"/><Relationship Id="rId4" Type="http://schemas.openxmlformats.org/officeDocument/2006/relationships/hyperlink" Target="https://nrfa.ceh.ac.uk/data/station/spatial/25005" TargetMode="External"/><Relationship Id="rId9" Type="http://schemas.openxmlformats.org/officeDocument/2006/relationships/hyperlink" Target="https://www.gov.uk/guidance/using-the-nutrient-neutrality-calculator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7.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
  <sheetViews>
    <sheetView tabSelected="1" zoomScaleNormal="100" workbookViewId="0"/>
  </sheetViews>
  <sheetFormatPr defaultColWidth="8.88671875" defaultRowHeight="15" x14ac:dyDescent="0.3"/>
  <cols>
    <col min="1" max="1" width="127.88671875" style="7" customWidth="1"/>
    <col min="2" max="2" width="33.6640625" style="7" customWidth="1"/>
    <col min="3" max="207" width="8.5546875" style="7" customWidth="1"/>
    <col min="208" max="16384" width="8.88671875" style="7"/>
  </cols>
  <sheetData>
    <row r="1" spans="1:2" ht="51" customHeight="1" x14ac:dyDescent="0.3">
      <c r="A1" s="5" t="s">
        <v>246</v>
      </c>
      <c r="B1" s="6"/>
    </row>
    <row r="2" spans="1:2" ht="26.1" customHeight="1" x14ac:dyDescent="0.3">
      <c r="A2" s="8" t="s">
        <v>621</v>
      </c>
      <c r="B2" s="6"/>
    </row>
    <row r="3" spans="1:2" ht="26.1" customHeight="1" x14ac:dyDescent="0.3">
      <c r="A3" s="9" t="s">
        <v>622</v>
      </c>
    </row>
    <row r="4" spans="1:2" ht="30.75" customHeight="1" x14ac:dyDescent="0.3">
      <c r="A4" s="9" t="s">
        <v>623</v>
      </c>
    </row>
    <row r="5" spans="1:2" ht="26.25" customHeight="1" x14ac:dyDescent="0.3">
      <c r="A5" s="9" t="s">
        <v>140</v>
      </c>
    </row>
    <row r="6" spans="1:2" ht="26.25" customHeight="1" x14ac:dyDescent="0.3">
      <c r="A6" s="9" t="s">
        <v>237</v>
      </c>
    </row>
    <row r="7" spans="1:2" ht="39.6" customHeight="1" x14ac:dyDescent="0.3">
      <c r="A7" s="9" t="s">
        <v>624</v>
      </c>
    </row>
    <row r="8" spans="1:2" ht="36" customHeight="1" x14ac:dyDescent="0.3">
      <c r="A8" s="9" t="s">
        <v>625</v>
      </c>
    </row>
    <row r="9" spans="1:2" ht="30.75" customHeight="1" x14ac:dyDescent="0.3">
      <c r="A9" s="10" t="s">
        <v>105</v>
      </c>
    </row>
    <row r="10" spans="1:2" ht="29.25" customHeight="1" x14ac:dyDescent="0.3">
      <c r="A10" s="11" t="s">
        <v>106</v>
      </c>
      <c r="B10" s="12" t="s">
        <v>107</v>
      </c>
    </row>
    <row r="11" spans="1:2" ht="18" customHeight="1" x14ac:dyDescent="0.3">
      <c r="A11" s="9" t="s">
        <v>626</v>
      </c>
      <c r="B11" s="14" t="s">
        <v>108</v>
      </c>
    </row>
    <row r="12" spans="1:2" ht="18" customHeight="1" x14ac:dyDescent="0.3">
      <c r="A12" s="9" t="s">
        <v>627</v>
      </c>
      <c r="B12" s="14" t="s">
        <v>109</v>
      </c>
    </row>
    <row r="13" spans="1:2" ht="18" customHeight="1" x14ac:dyDescent="0.3">
      <c r="A13" s="9" t="s">
        <v>628</v>
      </c>
      <c r="B13" s="14" t="s">
        <v>110</v>
      </c>
    </row>
    <row r="14" spans="1:2" ht="18" customHeight="1" x14ac:dyDescent="0.3">
      <c r="A14" s="9" t="s">
        <v>629</v>
      </c>
      <c r="B14" s="14" t="s">
        <v>122</v>
      </c>
    </row>
    <row r="15" spans="1:2" ht="18" customHeight="1" x14ac:dyDescent="0.3">
      <c r="A15" s="9" t="s">
        <v>630</v>
      </c>
      <c r="B15" s="14" t="s">
        <v>123</v>
      </c>
    </row>
    <row r="16" spans="1:2" ht="31.5" customHeight="1" x14ac:dyDescent="0.3">
      <c r="A16" s="10" t="s">
        <v>124</v>
      </c>
      <c r="B16" s="13"/>
    </row>
    <row r="17" spans="1:1" ht="20.25" customHeight="1" x14ac:dyDescent="0.3">
      <c r="A17" s="9" t="s">
        <v>631</v>
      </c>
    </row>
    <row r="18" spans="1:1" ht="36.75" customHeight="1" x14ac:dyDescent="0.3">
      <c r="A18" s="9" t="s">
        <v>632</v>
      </c>
    </row>
    <row r="19" spans="1:1" ht="36.75" customHeight="1" x14ac:dyDescent="0.3">
      <c r="A19" s="9" t="s">
        <v>243</v>
      </c>
    </row>
    <row r="20" spans="1:1" ht="66" customHeight="1" x14ac:dyDescent="0.3">
      <c r="A20" s="9" t="s">
        <v>238</v>
      </c>
    </row>
    <row r="21" spans="1:1" ht="33" customHeight="1" x14ac:dyDescent="0.3">
      <c r="A21" s="9" t="s">
        <v>633</v>
      </c>
    </row>
    <row r="22" spans="1:1" ht="24" customHeight="1" x14ac:dyDescent="0.3">
      <c r="A22" s="14" t="s">
        <v>634</v>
      </c>
    </row>
    <row r="23" spans="1:1" ht="22.5" customHeight="1" x14ac:dyDescent="0.3">
      <c r="A23" s="9" t="s">
        <v>635</v>
      </c>
    </row>
    <row r="24" spans="1:1" ht="33.75" customHeight="1" x14ac:dyDescent="0.3">
      <c r="A24" s="9" t="s">
        <v>670</v>
      </c>
    </row>
    <row r="25" spans="1:1" ht="36" customHeight="1" x14ac:dyDescent="0.3">
      <c r="A25" s="9" t="s">
        <v>669</v>
      </c>
    </row>
    <row r="26" spans="1:1" ht="51" customHeight="1" x14ac:dyDescent="0.3">
      <c r="A26" s="14" t="s">
        <v>636</v>
      </c>
    </row>
    <row r="27" spans="1:1" ht="33.75" customHeight="1" x14ac:dyDescent="0.3">
      <c r="A27" s="9" t="s">
        <v>671</v>
      </c>
    </row>
    <row r="28" spans="1:1" ht="35.25" customHeight="1" x14ac:dyDescent="0.3">
      <c r="A28" s="10" t="s">
        <v>148</v>
      </c>
    </row>
    <row r="29" spans="1:1" ht="20.25" customHeight="1" x14ac:dyDescent="0.3">
      <c r="A29" s="9" t="s">
        <v>637</v>
      </c>
    </row>
    <row r="30" spans="1:1" ht="50.25" customHeight="1" x14ac:dyDescent="0.3">
      <c r="A30" s="9" t="s">
        <v>638</v>
      </c>
    </row>
    <row r="31" spans="1:1" ht="51.75" customHeight="1" x14ac:dyDescent="0.3">
      <c r="A31" s="9" t="s">
        <v>639</v>
      </c>
    </row>
    <row r="32" spans="1:1" ht="156" customHeight="1" x14ac:dyDescent="0.3">
      <c r="A32" s="9" t="s">
        <v>640</v>
      </c>
    </row>
    <row r="33" spans="1:1" ht="46.35" customHeight="1" x14ac:dyDescent="0.3">
      <c r="A33" s="9" t="s">
        <v>641</v>
      </c>
    </row>
    <row r="34" spans="1:1" ht="38.1" customHeight="1" x14ac:dyDescent="0.3">
      <c r="A34" s="9" t="s">
        <v>642</v>
      </c>
    </row>
    <row r="35" spans="1:1" ht="36" customHeight="1" x14ac:dyDescent="0.3">
      <c r="A35" s="9" t="s">
        <v>643</v>
      </c>
    </row>
    <row r="36" spans="1:1" ht="155.25" customHeight="1" x14ac:dyDescent="0.3">
      <c r="A36" s="9" t="s">
        <v>644</v>
      </c>
    </row>
    <row r="37" spans="1:1" ht="36" customHeight="1" x14ac:dyDescent="0.3">
      <c r="A37" s="10" t="s">
        <v>147</v>
      </c>
    </row>
    <row r="38" spans="1:1" ht="60" x14ac:dyDescent="0.3">
      <c r="A38" s="9" t="s">
        <v>678</v>
      </c>
    </row>
    <row r="39" spans="1:1" ht="71.25" customHeight="1" x14ac:dyDescent="0.3">
      <c r="A39" s="14" t="s">
        <v>645</v>
      </c>
    </row>
    <row r="40" spans="1:1" ht="25.5" customHeight="1" x14ac:dyDescent="0.3">
      <c r="A40" s="14" t="s">
        <v>646</v>
      </c>
    </row>
    <row r="41" spans="1:1" ht="43.5" customHeight="1" x14ac:dyDescent="0.3">
      <c r="A41" s="10" t="s">
        <v>128</v>
      </c>
    </row>
    <row r="42" spans="1:1" ht="34.5" customHeight="1" x14ac:dyDescent="0.3">
      <c r="A42" s="11" t="s">
        <v>132</v>
      </c>
    </row>
    <row r="43" spans="1:1" ht="38.25" customHeight="1" x14ac:dyDescent="0.3">
      <c r="A43" s="14" t="s">
        <v>239</v>
      </c>
    </row>
    <row r="44" spans="1:1" ht="21.75" customHeight="1" x14ac:dyDescent="0.3">
      <c r="A44" s="14" t="s">
        <v>240</v>
      </c>
    </row>
    <row r="45" spans="1:1" ht="39" customHeight="1" x14ac:dyDescent="0.3">
      <c r="A45" s="14" t="s">
        <v>245</v>
      </c>
    </row>
    <row r="46" spans="1:1" ht="43.5" customHeight="1" x14ac:dyDescent="0.3">
      <c r="A46" s="14" t="s">
        <v>129</v>
      </c>
    </row>
    <row r="47" spans="1:1" ht="48.75" customHeight="1" x14ac:dyDescent="0.3">
      <c r="A47" s="10" t="s">
        <v>146</v>
      </c>
    </row>
    <row r="48" spans="1:1" ht="49.5" customHeight="1" x14ac:dyDescent="0.3">
      <c r="A48" s="9" t="s">
        <v>647</v>
      </c>
    </row>
    <row r="49" spans="1:1" ht="209.25" customHeight="1" x14ac:dyDescent="0.3">
      <c r="A49" s="9" t="s">
        <v>648</v>
      </c>
    </row>
    <row r="50" spans="1:1" ht="23.25" customHeight="1" x14ac:dyDescent="0.3">
      <c r="A50" s="14" t="s">
        <v>649</v>
      </c>
    </row>
    <row r="51" spans="1:1" ht="42" customHeight="1" x14ac:dyDescent="0.3">
      <c r="A51" s="10" t="s">
        <v>241</v>
      </c>
    </row>
    <row r="52" spans="1:1" ht="36.75" customHeight="1" x14ac:dyDescent="0.3">
      <c r="A52" s="9" t="s">
        <v>149</v>
      </c>
    </row>
    <row r="53" spans="1:1" ht="225.9" customHeight="1" x14ac:dyDescent="0.3">
      <c r="A53" s="9" t="s">
        <v>650</v>
      </c>
    </row>
    <row r="54" spans="1:1" ht="39" customHeight="1" x14ac:dyDescent="0.3">
      <c r="A54" s="10" t="s">
        <v>120</v>
      </c>
    </row>
    <row r="55" spans="1:1" ht="24.9" customHeight="1" x14ac:dyDescent="0.3">
      <c r="A55" s="9" t="s">
        <v>651</v>
      </c>
    </row>
    <row r="56" spans="1:1" ht="20.100000000000001" customHeight="1" x14ac:dyDescent="0.3">
      <c r="A56" s="9" t="s">
        <v>242</v>
      </c>
    </row>
    <row r="57" spans="1:1" ht="39" customHeight="1" x14ac:dyDescent="0.3">
      <c r="A57" s="9" t="s">
        <v>652</v>
      </c>
    </row>
    <row r="68" spans="1:1" ht="15.6" x14ac:dyDescent="0.3">
      <c r="A68" s="15"/>
    </row>
  </sheetData>
  <sheetProtection algorithmName="SHA-512" hashValue="H6EwKr22bf+dEErkQUE7OizoF6A7EVGRq86WTyI0gjqUhxfjoQB1XwSKUJfVbnRocD5wMzTuhaO3w+nkYv/EcQ==" saltValue="w8EmlASCfdKEjKfS8Bh3aA==" spinCount="100000" sheet="1" objects="1" scenarios="1"/>
  <hyperlinks>
    <hyperlink ref="A26" r:id="rId1" display="The values already included have been chosen based on research to determine suitable inputs to the nutrient budget that meet the Habitat Regulations Assessment (HRA) tests of beyond reasonable scientific doubt, in perpetuity (practically speaking this is 80 to 125 years) and in accordance with the precautionary principle. "/>
    <hyperlink ref="A43" r:id="rId2"/>
    <hyperlink ref="A44" r:id="rId3" location="."/>
    <hyperlink ref="A45" r:id="rId4"/>
    <hyperlink ref="A46" r:id="rId5"/>
    <hyperlink ref="A22" r:id="rId6"/>
    <hyperlink ref="A39" r:id="rId7" display="The dropdown list of landcover types contains up to 8 agricultural landcover types and 8 different non-agricultural landcover types. The full list of landcovers can be found in the calculator guidance or in the dropdown list. Find out what landcover types are within the development before completing this table. If there is a landcover within the development area that is not in the list select the most similar landcover type."/>
    <hyperlink ref="A40" r:id="rId8"/>
    <hyperlink ref="A50" r:id="rId9"/>
    <hyperlink ref="B11" location="Nutrients_from_wastewater!A1" display="Nutrients from wastewater"/>
    <hyperlink ref="B12" location="Nutrients_from_current_land_use!A1" display="Nutrients from current land use"/>
    <hyperlink ref="B13" location="Nutrients_from_future_land_use!A1" display="Nutrients from future land use"/>
    <hyperlink ref="B15" location="Final_nutrient_budgets!A1" display="Final_nutrient_budgets"/>
    <hyperlink ref="B14" location="SuDS!A1" display="SuDS"/>
  </hyperlinks>
  <pageMargins left="0.7" right="0.7" top="0.75" bottom="0.75" header="0.3" footer="0.3"/>
  <pageSetup paperSize="9" orientation="portrait" r:id="rId10"/>
  <tableParts count="2">
    <tablePart r:id="rId1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Normal="100" workbookViewId="0"/>
  </sheetViews>
  <sheetFormatPr defaultColWidth="8.88671875" defaultRowHeight="15" x14ac:dyDescent="0.25"/>
  <cols>
    <col min="1" max="1" width="122.33203125" style="16" customWidth="1"/>
    <col min="2" max="2" width="25.33203125" style="16" customWidth="1"/>
    <col min="3" max="3" width="24.109375" style="16" bestFit="1" customWidth="1"/>
    <col min="4" max="6" width="30.5546875" style="16" customWidth="1"/>
    <col min="7" max="360" width="8.5546875" style="16" customWidth="1"/>
    <col min="361" max="16384" width="8.88671875" style="16"/>
  </cols>
  <sheetData>
    <row r="1" spans="1:3" ht="51" customHeight="1" x14ac:dyDescent="0.25">
      <c r="A1" s="33" t="s">
        <v>108</v>
      </c>
    </row>
    <row r="2" spans="1:3" ht="409.6" customHeight="1" x14ac:dyDescent="0.25">
      <c r="A2" s="9" t="s">
        <v>679</v>
      </c>
    </row>
    <row r="3" spans="1:3" ht="51.6" customHeight="1" x14ac:dyDescent="0.25">
      <c r="A3" s="31" t="s">
        <v>114</v>
      </c>
      <c r="B3" s="17"/>
      <c r="C3" s="18"/>
    </row>
    <row r="4" spans="1:3" ht="46.8" x14ac:dyDescent="0.25">
      <c r="A4" s="1" t="s">
        <v>133</v>
      </c>
      <c r="B4" s="2" t="s">
        <v>653</v>
      </c>
      <c r="C4" s="32" t="s">
        <v>654</v>
      </c>
    </row>
    <row r="5" spans="1:3" ht="18" customHeight="1" x14ac:dyDescent="0.25">
      <c r="A5" s="19" t="s">
        <v>113</v>
      </c>
      <c r="B5" s="34"/>
      <c r="C5" s="20"/>
    </row>
    <row r="6" spans="1:3" ht="21.9" customHeight="1" x14ac:dyDescent="0.25">
      <c r="A6" s="19" t="s">
        <v>244</v>
      </c>
      <c r="B6" s="35">
        <v>2.4</v>
      </c>
      <c r="C6" s="20"/>
    </row>
    <row r="7" spans="1:3" ht="22.5" customHeight="1" x14ac:dyDescent="0.25">
      <c r="A7" s="19" t="s">
        <v>111</v>
      </c>
      <c r="B7" s="36">
        <v>120</v>
      </c>
      <c r="C7" s="20"/>
    </row>
    <row r="8" spans="1:3" ht="18.75" customHeight="1" x14ac:dyDescent="0.25">
      <c r="A8" s="19" t="s">
        <v>680</v>
      </c>
      <c r="B8" s="36"/>
      <c r="C8" s="20"/>
    </row>
    <row r="9" spans="1:3" ht="38.700000000000003" customHeight="1" x14ac:dyDescent="0.25">
      <c r="A9" s="19" t="s">
        <v>0</v>
      </c>
      <c r="B9" s="36"/>
      <c r="C9" s="20"/>
    </row>
    <row r="10" spans="1:3" ht="19.5" customHeight="1" x14ac:dyDescent="0.25">
      <c r="A10" s="19" t="s">
        <v>152</v>
      </c>
      <c r="B10" s="25">
        <f>IFERROR(IF(OR(B9="Package Treatment Plant user defined",B9="Septic Tank user defined"),"Enter value in cell C10",IF(AND(B5&lt;DATE(2025,1,1)),VLOOKUP(B9,Value_look_up_tables!$A$5:$J$88,2,FALSE),IF(AND(B5&lt;DATE(2025,1,1)),VLOOKUP(B9,Value_look_up_tables!$A$5:$J$88,2,FALSE),IF(AND(B5&lt;DATE(2030,4,1),B5&gt;=DATE(2025,1,1)),VLOOKUP(B9,Value_look_up_tables!$A$5:$J$88,3,FALSE),IF(AND(B5&lt;DATE(2030,4,1),B5&gt;=DATE(2025,1,1)),IF(AND(B5&lt;DATE(2030,4,1)),VLOOKUP(B9,Value_look_up_tables!$A$5:$J$88,2,FALSE),IF(AND(B5&lt;DATE(2030,4,1)),VLOOKUP(B9,Value_look_up_tables!$A$5:$J$88,3,FALSE),IF(AND(B5&gt;=DATE(2030,4,1)),VLOOKUP(B9,Value_look_up_tables!$A$5:$J$88,4,FALSE),IF(AND(B5&gt;=DATE(2030,4,1)),VLOOKUP(B9,Value_look_up_tables!$A$5:$J$88,4,FALSE),0)))),VLOOKUP(B9,Value_look_up_tables!$A$5:$J$88,4,FALSE)))))),0)</f>
        <v>0</v>
      </c>
      <c r="C10" s="21"/>
    </row>
    <row r="11" spans="1:3" ht="20.100000000000001" customHeight="1" x14ac:dyDescent="0.25">
      <c r="A11" s="19" t="str">
        <f>IFERROR(IF(AND($B$5&lt;DATE(2025,1,1),(VLOOKUP($B$9,Value_look_up_tables!$A$5:$E$86,2,FALSE))&gt;(VLOOKUP($B$9,Value_look_up_tables!$A$5:$E$86,3,FALSE))), "Post 2025 WwTW N permit (mg TN/litre):","Not applicable"),"Not applicable")</f>
        <v>Not applicable</v>
      </c>
      <c r="B11" s="25" t="str">
        <f>IFERROR(IF(AND($B$5&lt;DATE(2025,1,1),(VLOOKUP($B$9,Value_look_up_tables!$A$5:$J$86,2,FALSE))&gt;(VLOOKUP($B$9,Value_look_up_tables!$A$5:$J$86,3,FALSE))),VLOOKUP(B9,Value_look_up_tables!$A$5:$J$89,3,FALSE),"Not applicable"),"Not applicable")</f>
        <v>Not applicable</v>
      </c>
      <c r="C11" s="20"/>
    </row>
    <row r="12" spans="1:3" ht="20.100000000000001" customHeight="1" x14ac:dyDescent="0.25">
      <c r="A12" s="22" t="str">
        <f>IFERROR(IF(AND($B$5&lt;DATE(2030,4,1),(VLOOKUP($B$9,Value_look_up_tables!$A$5:$J$86,3,FALSE))&gt;(VLOOKUP($B$9,Value_look_up_tables!$A$5:$J$86,4,FALSE))), "Post 2030 WwTW N permit (mg TN/litre):","Not applicable"),"Not applicable")</f>
        <v>Not applicable</v>
      </c>
      <c r="B12" s="37" t="str">
        <f>IFERROR(IF(AND($B$5&lt;DATE(2030,4,1),(VLOOKUP($B$9,Value_look_up_tables!$A$5:$J$86,3,FALSE))&gt;(VLOOKUP($B$9,Value_look_up_tables!$A$5:$J$86,4,FALSE))), VLOOKUP(B9,Value_look_up_tables!$A$5:$J$89,4,FALSE),"Not applicable"),"Not applicable")</f>
        <v>Not applicable</v>
      </c>
      <c r="C12" s="23"/>
    </row>
    <row r="13" spans="1:3" ht="37.5" customHeight="1" x14ac:dyDescent="0.25">
      <c r="A13" s="10" t="s">
        <v>115</v>
      </c>
      <c r="B13" s="38"/>
    </row>
    <row r="14" spans="1:3" ht="38.25" customHeight="1" x14ac:dyDescent="0.3">
      <c r="A14" s="27" t="s">
        <v>130</v>
      </c>
      <c r="B14" s="28" t="s">
        <v>131</v>
      </c>
    </row>
    <row r="15" spans="1:3" ht="17.100000000000001" customHeight="1" x14ac:dyDescent="0.25">
      <c r="A15" s="27" t="str">
        <f>IFERROR(IF(AND($B$5&lt;DATE(2030,4,1),OR((VLOOKUP($B$9,Value_look_up_tables!$A$5:$J$86,3,FALSE))&gt;(VLOOKUP($B$9,Value_look_up_tables!$A$5:$J$86,4,FALSE)),(VLOOKUP($B$9,Value_look_up_tables!$A$5:$J$86,3,FALSE))&gt;(VLOOKUP($B$9,Value_look_up_tables!$A$5:$J$86,4,FALSE)))),"Post-2030 wastewater nutrient loading",IF(AND($B$5&lt;DATE(2025,1,1),OR((VLOOKUP($B$9,Value_look_up_tables!$A$5:$E$86,2,FALSE))&gt;(VLOOKUP($B$9,Value_look_up_tables!$A$5:$E$86,3,FALSE)),(VLOOKUP($B$9,Value_look_up_tables!$A$5:$E$93,2,FALSE))&gt;(VLOOKUP($B$9,Value_look_up_tables!$A$5:$E$93,3,FALSE)))),"Post-2025 wastewater nutrient loading","Wastewater nutrient loading")),"Wastewater nutrient loading")</f>
        <v>Wastewater nutrient loading</v>
      </c>
      <c r="B15" s="29"/>
    </row>
    <row r="16" spans="1:3" ht="19.5" customHeight="1" x14ac:dyDescent="0.25">
      <c r="A16" s="24" t="s">
        <v>125</v>
      </c>
      <c r="B16" s="25">
        <f>IF(ISBLANK(B8),0,B6*B8)</f>
        <v>0</v>
      </c>
    </row>
    <row r="17" spans="1:2" ht="19.5" customHeight="1" x14ac:dyDescent="0.25">
      <c r="A17" s="24" t="s">
        <v>126</v>
      </c>
      <c r="B17" s="25">
        <f>IFERROR(B16*B7,0)</f>
        <v>0</v>
      </c>
    </row>
    <row r="18" spans="1:2" ht="18" customHeight="1" x14ac:dyDescent="0.25">
      <c r="A18" s="24" t="s">
        <v>127</v>
      </c>
      <c r="B18" s="25">
        <f>IFERROR(ROUND(IF(ISNUMBER(B12),B12*B17*0.9/1000000*365.25,IF(ISNUMBER(B11),B11*B17*0.9/1000000*365.25,IF(B10="Enter value in cell C10",IF(AND(B10="Enter value in cell C10",ISNUMBER(C10)),B17*(IF(C10&lt;0,0,C10))/1000000*365.25, VLOOKUP((LEFT(B9,(LEN(B9)-13))&amp;" default"),Value_look_up_tables!$A$85:$C$86,3,FALSE)*B17/1000000*365.25),IF(OR(B9="Package Treatment Plant default",B9="Septic Tank default"),B10*B17/1000000*365.25,IF(B10=27,B10*B17/1000000*365.25,B10*B17*0.9/1000000*365.25))))),2),0)</f>
        <v>0</v>
      </c>
    </row>
    <row r="19" spans="1:2" ht="15.6" x14ac:dyDescent="0.25">
      <c r="A19" s="27" t="str">
        <f>IFERROR(IF(AND($B$5&lt;DATE(2030,4,1),OR((VLOOKUP($B$9,Value_look_up_tables!$A$5:$J$86,3,FALSE))&gt;(VLOOKUP($B$9,Value_look_up_tables!$A$5:$J$86,4,FALSE)),(VLOOKUP($B$9,Value_look_up_tables!$A$5:$J$86,2,FALSE))&gt;(VLOOKUP($B$9,Value_look_up_tables!$A$5:$J$86,4,FALSE)))),IF(B18=B20,A15,"Pre-2030 wastewater nutrient loading"),IF(AND($B$5&lt;DATE(2025,1,1),OR((VLOOKUP($B$9,Value_look_up_tables!$A$5:$E$86,2,FALSE))&gt;(VLOOKUP($B$9,Value_look_up_tables!$A$5:$E$86,3,FALSE)),(VLOOKUP($B$9,Value_look_up_tables!$A$5:$E$86,2,FALSE))&gt;(VLOOKUP($B$9,Value_look_up_tables!$A$5:$E$86,3,FALSE)))),"Pre-2025 wastewater nutrient loading","Not applicable")),"Not applicable")</f>
        <v>Not applicable</v>
      </c>
      <c r="B19" s="30"/>
    </row>
    <row r="20" spans="1:2" ht="18.75" customHeight="1" x14ac:dyDescent="0.25">
      <c r="A20" s="24" t="str">
        <f>IFERROR(IF(AND($B$5&lt;DATE(2030,4,1),OR((VLOOKUP($B$9,Value_look_up_tables!$A$5:$J$86,3,FALSE))&gt;(VLOOKUP($B$9,Value_look_up_tables!$A$5:$J$86,4,FALSE)),(VLOOKUP($B$9,Value_look_up_tables!$A$5:$J$86,3,FALSE))&gt;(VLOOKUP($B$9,Value_look_up_tables!$A$5:$J$86,4,FALSE)),(VLOOKUP($B$9,Value_look_up_tables!$A$5:$J$86,2,FALSE))&gt;(VLOOKUP($B$9,Value_look_up_tables!$A$5:$J$86,4,FALSE)),(VLOOKUP($B$9,Value_look_up_tables!$A$5:$J$86,2,FALSE))&gt;(VLOOKUP($B$9,Value_look_up_tables!$A$5:$J$86,4,FALSE)))),"Annual wastewater TN load (kg TN/yr):","Not applicable"),"Not applicable")</f>
        <v>Not applicable</v>
      </c>
      <c r="B20" s="25" t="str">
        <f>IFERROR(ROUND(IF(AND($B$5&lt;DATE(2030,4,1),OR((VLOOKUP($B$9,Value_look_up_tables!$A$5:$J$86,3,FALSE))&gt;(VLOOKUP($B$9,Value_look_up_tables!$A$5:$J$86,4,FALSE)),(VLOOKUP($B$9,Value_look_up_tables!$A$5:$J$86,3,FALSE))&gt;(VLOOKUP($B$9,Value_look_up_tables!$A$5:$J$86,4,FALSE)),(VLOOKUP($B$9,Value_look_up_tables!$A$5:$J$86,2,FALSE))&gt;(VLOOKUP($B$9,Value_look_up_tables!$A$5:$J$86,4,FALSE)),(VLOOKUP($B$9,Value_look_up_tables!$A$5:$J$86,2,FALSE))&gt;(VLOOKUP($B$9,Value_look_up_tables!$A$5:$J$86,4,FALSE)))),IF(ISNUMBER(B11),IF(B11=27,(B11*B$17)/1000000*365.25,(B11*B$17*0.9)/1000000*365.25),IF(B10=27,(B10*B$17)/1000000*365.25,(B10*B$17*0.9)/1000000*365.25)),"Not applicable"),2),"Not applicable")</f>
        <v>Not applicable</v>
      </c>
    </row>
    <row r="21" spans="1:2" ht="15.6" x14ac:dyDescent="0.25">
      <c r="A21" s="27" t="str">
        <f>IFERROR(IF(AND($B$5&lt;DATE(2025,1,1),$B$5&lt;DATE(2030,4,1),OR((VLOOKUP($B$9,Value_look_up_tables!$A$5:$J$86,3,FALSE))&gt;(VLOOKUP($B$9,Value_look_up_tables!$A$5:$J$86,4,FALSE)),(VLOOKUP($B$9,Value_look_up_tables!$A$5:$J$86,3,FALSE))&gt;(VLOOKUP($B$9,Value_look_up_tables!$A$5:$J$86,4,FALSE)))),IF(AND(B22="Not applicable",B22="Not applicable"),"Not applicable","Pre-2025 wastewater nutrient loading"),IF(AND($B$5&lt;DATE(2025,1,1),OR((VLOOKUP($B$9,Value_look_up_tables!$A$5:$E$86,2,FALSE))&gt;(VLOOKUP($B$9,Value_look_up_tables!$A$5:$E$86,3,FALSE)),(VLOOKUP($B$9,Value_look_up_tables!$A$5:$E$86,2,FALSE))&gt;(VLOOKUP($B$9,Value_look_up_tables!$A$5:$E$86,3,FALSE)))),IF(A19="Post-2025 wastewater nutrient Loading","Pre-2025 wastewater nutrient loading","Wastewater nutrient loading"),"Not applicable")),"Not applicable")</f>
        <v>Not applicable</v>
      </c>
      <c r="B21" s="30"/>
    </row>
    <row r="22" spans="1:2" ht="18" customHeight="1" x14ac:dyDescent="0.25">
      <c r="A22" s="24" t="str">
        <f>IF(A21="Not applicable","Not applicable",IFERROR(IF(AND($B$5&lt;DATE(2025,1,1),OR((VLOOKUP($B$9,Value_look_up_tables!$A$5:$E$312,3,FALSE))&gt;(VLOOKUP($B$9,Value_look_up_tables!$A$5:$E$312,4,FALSE)),(VLOOKUP($B$9,Value_look_up_tables!$A$5:$E$312,3,FALSE))&gt;(VLOOKUP($B$9,Value_look_up_tables!$A$5:$E$312,4,FALSE)))),"Annual wastewater TN load (kg TN/yr):",IF(ISNUMBER(B22),"Annual wastewater TN load (kg TN/yr):","Not applicable")),"Not applicable"))</f>
        <v>Not applicable</v>
      </c>
      <c r="B22" s="25" t="str">
        <f>IFERROR(ROUND(IF(AND($B$5&lt;DATE(2025,1,1),$B$5&lt;DATE(2030,4,1),OR((VLOOKUP($B$9,Value_look_up_tables!$A$5:$J$86,3,FALSE))&gt;(VLOOKUP($B$9,Value_look_up_tables!$A$5:$J$86,4,FALSE)),(VLOOKUP($B$9,Value_look_up_tables!$A$5:$J$86,3,FALSE))&gt;(VLOOKUP($B$9,Value_look_up_tables!$A$5:$J$86,4,FALSE)),(VLOOKUP($B$9,Value_look_up_tables!$A$5:$J$86,2,FALSE))&gt;(VLOOKUP($B$9,Value_look_up_tables!$A$5:$J$86,3,FALSE)),(VLOOKUP($B$9,Value_look_up_tables!$A$5:$J$86,2,FALSE))&gt;(VLOOKUP($B$9,Value_look_up_tables!$A$5:$J$86,3,FALSE)))),IF(ISNUMBER(B11),IF(B10=27,(B10*B$17)/1000000*365.25,(B10*B$17*0.9)/1000000*365.25),IF(B11=27,(B11*B$17)/1000000*365.25,(B11*B$17*0.9)/1000000*365.25)),"Not applicable"),2),IF(ISNUMBER(B11),B20,"Not applicable"))</f>
        <v>Not applicable</v>
      </c>
    </row>
  </sheetData>
  <sheetProtection algorithmName="SHA-512" hashValue="gpDs26twhPXETvDN87UIYih9V83pP1wJ8CTetH0oSJyFzk+tv+k8VJNQYpAuXwKXc1qTuNykMF2d3VNxDYZKEA==" saltValue="ctVPZaaEybat52TTzDFvTg==" spinCount="100000" sheet="1" objects="1" scenarios="1"/>
  <protectedRanges>
    <protectedRange algorithmName="SHA-512" hashValue="9eFLYwbQxhpezS4HULhG7iBaGmH5LoseTU2XnhelcWF+/l82pYUC3srt3byn/vuneXy5XFyZVPQbagh6SLqRzQ==" saltValue="CEix3VmL8kRrd4op8qAhjg==" spinCount="100000" sqref="B5:B9" name="Range1_11"/>
  </protectedRanges>
  <phoneticPr fontId="3" type="noConversion"/>
  <conditionalFormatting sqref="C10">
    <cfRule type="expression" dxfId="107" priority="1">
      <formula>$B$10="Enter value in cell C10"</formula>
    </cfRule>
  </conditionalFormatting>
  <dataValidations count="4">
    <dataValidation type="whole" operator="greaterThan" allowBlank="1" showErrorMessage="1" errorTitle="Development proposal" error="Please ensure that the total number of dwellings is entered as a whole number" prompt="Please enter the total number of dwellings/units that will be within the development site as of the project completion date." sqref="B8">
      <formula1>0</formula1>
    </dataValidation>
    <dataValidation type="decimal" operator="greaterThanOrEqual" showErrorMessage="1" errorTitle="Water usage:" error="Please enter a whole number in litres/person/day" prompt="Keep as 120 unless other efficiency measures are used. " sqref="B7">
      <formula1>0</formula1>
    </dataValidation>
    <dataValidation type="decimal" operator="greaterThanOrEqual" showErrorMessage="1" prompt="The average occupancy rate (people per dwelling/unit) should not be edited unless there is sufficient evidence." sqref="B6">
      <formula1>0</formula1>
    </dataValidation>
    <dataValidation type="date" operator="greaterThan" allowBlank="1" showErrorMessage="1" errorTitle="Date Error" error="Please enter a date after 01/01/2022 date in correct dd/mm/yyyy format." prompt="Please enter the date using dd/mm/yyyy format. " sqref="B5">
      <formula1>44562</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ErrorMessage="1" prompt="Please select a Wastewater Treatment Works from the drop-down list.">
          <x14:formula1>
            <xm:f>Value_look_up_tables!$A$5:$A$88</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heetViews>
  <sheetFormatPr defaultColWidth="9.109375" defaultRowHeight="15" x14ac:dyDescent="0.3"/>
  <cols>
    <col min="1" max="1" width="100.6640625" style="39" customWidth="1"/>
    <col min="2" max="2" width="26.44140625" style="39" customWidth="1"/>
    <col min="3" max="3" width="29.88671875" style="39" customWidth="1"/>
    <col min="4" max="4" width="68.6640625" style="39" customWidth="1"/>
    <col min="5" max="386" width="8.5546875" style="39" customWidth="1"/>
    <col min="387" max="16384" width="9.109375" style="39"/>
  </cols>
  <sheetData>
    <row r="1" spans="1:6" ht="50.25" customHeight="1" x14ac:dyDescent="0.3">
      <c r="A1" s="33" t="s">
        <v>109</v>
      </c>
      <c r="B1" s="17"/>
      <c r="C1" s="17"/>
      <c r="D1" s="17"/>
    </row>
    <row r="2" spans="1:6" ht="409.5" customHeight="1" x14ac:dyDescent="0.3">
      <c r="A2" s="9" t="s">
        <v>681</v>
      </c>
      <c r="B2" s="17"/>
      <c r="C2" s="17"/>
      <c r="D2" s="17"/>
      <c r="E2" s="40"/>
    </row>
    <row r="3" spans="1:6" ht="39" customHeight="1" x14ac:dyDescent="0.3">
      <c r="A3" s="31" t="s">
        <v>116</v>
      </c>
      <c r="B3" s="17"/>
      <c r="C3" s="17"/>
      <c r="D3" s="18"/>
    </row>
    <row r="4" spans="1:6" ht="36" customHeight="1" x14ac:dyDescent="0.3">
      <c r="A4" s="4" t="s">
        <v>133</v>
      </c>
      <c r="B4" s="51" t="s">
        <v>657</v>
      </c>
      <c r="C4" s="17"/>
      <c r="D4" s="18"/>
    </row>
    <row r="5" spans="1:6" ht="23.25" customHeight="1" x14ac:dyDescent="0.3">
      <c r="A5" s="19" t="s">
        <v>673</v>
      </c>
      <c r="B5" s="45"/>
      <c r="C5" s="18"/>
      <c r="D5" s="18"/>
      <c r="F5" s="41"/>
    </row>
    <row r="6" spans="1:6" ht="39" customHeight="1" x14ac:dyDescent="0.3">
      <c r="A6" s="19" t="s">
        <v>2</v>
      </c>
      <c r="B6" s="46"/>
      <c r="C6" s="18"/>
      <c r="D6" s="18"/>
    </row>
    <row r="7" spans="1:6" ht="23.25" customHeight="1" x14ac:dyDescent="0.3">
      <c r="A7" s="19" t="s">
        <v>112</v>
      </c>
      <c r="B7" s="47"/>
      <c r="C7" s="18"/>
      <c r="D7" s="18"/>
    </row>
    <row r="8" spans="1:6" ht="23.25" customHeight="1" x14ac:dyDescent="0.3">
      <c r="A8" s="22" t="s">
        <v>672</v>
      </c>
      <c r="B8" s="48"/>
      <c r="C8" s="18"/>
      <c r="D8" s="18"/>
    </row>
    <row r="9" spans="1:6" ht="41.25" customHeight="1" x14ac:dyDescent="0.3">
      <c r="A9" s="31" t="s">
        <v>141</v>
      </c>
      <c r="B9" s="42"/>
      <c r="C9" s="18"/>
      <c r="D9" s="18"/>
    </row>
    <row r="10" spans="1:6" ht="54.75" customHeight="1" x14ac:dyDescent="0.3">
      <c r="A10" s="1" t="s">
        <v>655</v>
      </c>
      <c r="B10" s="2" t="s">
        <v>656</v>
      </c>
      <c r="C10" s="2" t="s">
        <v>668</v>
      </c>
      <c r="D10" s="2" t="s">
        <v>667</v>
      </c>
      <c r="F10" s="41"/>
    </row>
    <row r="11" spans="1:6" ht="42" customHeight="1" x14ac:dyDescent="0.3">
      <c r="A11" s="49"/>
      <c r="B11" s="35"/>
      <c r="C11" s="43">
        <f>IF(OR(ISBLANK($A11),ISBLANK($B11),ISBLANK($B$6),ISBLANK($B$7)),0,IFERROR($B11*VLOOKUP((IF(OR($A11="Residential urban land",$A11="Commercial/industrial urban land",$A11="Open urban land",$A11="Greenspace",$A11="Community food growing",$A11="Woodland",$A11="Shrub", $A11="Water"), "|||"&amp;$A11, (VLOOKUP(Nutrients_from_current_land_use!$B$5,Value_look_up_tables!$A$465:$B$470,2,FALSE)&amp;"|"&amp;$A11&amp;"|"&amp;VLOOKUP(Nutrients_from_current_land_use!$B$8,Value_look_up_tables!$A$483:$B$484,2,FALSE)&amp;"|"&amp;VLOOKUP(Nutrients_from_current_land_use!$B$7,Value_look_up_tables!$A$439:$C$461,3,FALSE)&amp;"|"&amp;VLOOKUP($B$6,Value_look_up_tables!$A$474:$B$479,2,FALSE)))),Value_look_up_tables!$F$92:$H$435,3,FALSE),
IFERROR(IFERROR($B11*VLOOKUP($A11&amp;"|"&amp;VLOOKUP(Nutrients_from_current_land_use!$B$8,Value_look_up_tables!$A$483:$B$484,2,FALSE)&amp;"|"&amp;VLOOKUP(Nutrients_from_current_land_use!$B$7,Value_look_up_tables!$A$439:$C$461,3,FALSE)&amp;"|"&amp;VLOOKUP($B$6,Value_look_up_tables!$A$474:$B$479,2,FALSE),Value_look_up_tables!$F$92:$H$435,3,FALSE),IFERROR($B11*VLOOKUP($A11&amp;"|"&amp;"TRUE"&amp;"|"&amp;VLOOKUP(Nutrients_from_current_land_use!$B$7,Value_look_up_tables!$A$439:$C$461,3,FALSE)&amp;"|"&amp;VLOOKUP($B$6,Value_look_up_tables!$A$474:$B$479,2,FALSE),Value_look_up_tables!$F$92:$H$435,3,FALSE),$B11*VLOOKUP($A11&amp;"|"&amp;VLOOKUP(Nutrients_from_current_land_use!$B$8,Value_look_up_tables!$A$483:$B$484,2,FALSE)&amp;"|"&amp;VLOOKUP(Nutrients_from_current_land_use!$B$7,Value_look_up_tables!$A$439:$C$461,3,FALSE)&amp;"|"&amp;"DrainedArGr",Value_look_up_tables!$F$92:$H$435,3,FALSE))),IFERROR($B11*VLOOKUP($A11&amp;"|"&amp;VLOOKUP(Nutrients_from_current_land_use!$B$7,Value_look_up_tables!$A$439:$C$461,3,FALSE),Value_look_up_tables!$I$92:$K$427,3,FALSE),$B11*VLOOKUP($A11,Value_look_up_tables!$B$92:$M$427,12,FALSE)))))</f>
        <v>0</v>
      </c>
      <c r="D11" s="44" t="str">
        <f>IF(
OR(ISBLANK($A11),ISBLANK($B11),ISBLANK($B$6),ISBLANK($B$5),ISBLANK($B$7),$A11="Residential urban land",$A11="Commercial/industrial urban land",$A11="Open urban land",$A11="Greenspace",$A11="Community food growing",$A11="Woodland",$A11="Shrub",$A11="Water"),"Not applicable",IF(ISNUMBER(IFERROR($B11*VLOOKUP((IF(
OR($A11="Residential urban land",$A11="Commercial/industrial urban land",$A11="Open urban land",$A11="Greenspace",$A11="Community food growing",$A11="Woodland",$A11="Shrub",$A11="Water"),"|||"&amp;$A11,(VLOOKUP(Nutrients_from_current_land_use!$B$5,Value_look_up_tables!$A$465:$B$470,2,FALSE)&amp;"|"&amp;$A11&amp;"|"&amp;VLOOKUP(Nutrients_from_current_land_use!$B$8,Value_look_up_tables!$A$483:$B$484,2,FALSE)&amp;"|"&amp;VLOOKUP(Nutrients_from_current_land_use!$B$7,Value_look_up_tables!$A$439:$C$461,3,FALSE)&amp;"|"&amp;VLOOKUP($B$6,Value_look_up_tables!$A$474:$B$479,2,FALSE)))),Value_look_up_tables!$F$92:$H$435,3,FALSE),
IFERROR($B11*VLOOKUP($A11&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2" spans="1:6" ht="42" customHeight="1" x14ac:dyDescent="0.3">
      <c r="A12" s="49"/>
      <c r="B12" s="35"/>
      <c r="C12" s="43">
        <f>IF(OR(ISBLANK($A12),ISBLANK($B12),ISBLANK($B$6),ISBLANK($B$7)),0,IFERROR($B12*VLOOKUP((IF(OR($A12="Residential urban land",$A12="Commercial/industrial urban land",$A12="Open urban land",$A12="Greenspace",$A12="Community food growing",$A12="Woodland",$A12="Shrub", $A12="Water"), "|||"&amp;$A12, (VLOOKUP(Nutrients_from_current_land_use!$B$5,Value_look_up_tables!$A$465:$B$470,2,FALSE)&amp;"|"&amp;$A12&amp;"|"&amp;VLOOKUP(Nutrients_from_current_land_use!$B$8,Value_look_up_tables!$A$483:$B$484,2,FALSE)&amp;"|"&amp;VLOOKUP(Nutrients_from_current_land_use!$B$7,Value_look_up_tables!$A$439:$C$461,3,FALSE)&amp;"|"&amp;VLOOKUP($B$6,Value_look_up_tables!$A$474:$B$479,2,FALSE)))),Value_look_up_tables!$F$92:$H$435,3,FALSE),
IFERROR(IFERROR($B12*VLOOKUP($A12&amp;"|"&amp;VLOOKUP(Nutrients_from_current_land_use!$B$8,Value_look_up_tables!$A$483:$B$484,2,FALSE)&amp;"|"&amp;VLOOKUP(Nutrients_from_current_land_use!$B$7,Value_look_up_tables!$A$439:$C$461,3,FALSE)&amp;"|"&amp;VLOOKUP($B$6,Value_look_up_tables!$A$474:$B$479,2,FALSE),Value_look_up_tables!$F$92:$H$435,3,FALSE),IFERROR($B12*VLOOKUP($A12&amp;"|"&amp;"TRUE"&amp;"|"&amp;VLOOKUP(Nutrients_from_current_land_use!$B$7,Value_look_up_tables!$A$439:$C$461,3,FALSE)&amp;"|"&amp;VLOOKUP($B$6,Value_look_up_tables!$A$474:$B$479,2,FALSE),Value_look_up_tables!$F$92:$H$435,3,FALSE),$B12*VLOOKUP($A12&amp;"|"&amp;VLOOKUP(Nutrients_from_current_land_use!$B$8,Value_look_up_tables!$A$483:$B$484,2,FALSE)&amp;"|"&amp;VLOOKUP(Nutrients_from_current_land_use!$B$7,Value_look_up_tables!$A$439:$C$461,3,FALSE)&amp;"|"&amp;"DrainedArGr",Value_look_up_tables!$F$92:$H$435,3,FALSE))),IFERROR($B12*VLOOKUP($A12&amp;"|"&amp;VLOOKUP(Nutrients_from_current_land_use!$B$7,Value_look_up_tables!$A$439:$C$461,3,FALSE),Value_look_up_tables!$I$92:$K$427,3,FALSE),$B12*VLOOKUP($A12,Value_look_up_tables!$B$92:$M$427,12,FALSE)))))</f>
        <v>0</v>
      </c>
      <c r="D12" s="44" t="str">
        <f>IF(
OR(ISBLANK($A12),ISBLANK($B12),ISBLANK($B$6),ISBLANK($B$5),ISBLANK($B$7),$A12="Residential urban land",$A12="Commercial/industrial urban land",$A12="Open urban land",$A12="Greenspace",$A12="Community food growing",$A12="Woodland",$A12="Shrub",$A12="Water"),"Not applicable",IF(ISNUMBER(IFERROR($B12*VLOOKUP((IF(
OR($A12="Residential urban land",$A12="Commercial/industrial urban land",$A12="Open urban land",$A12="Greenspace",$A12="Community food growing",$A12="Woodland",$A12="Shrub",$A12="Water"),"|||"&amp;$A12,(VLOOKUP(Nutrients_from_current_land_use!$B$5,Value_look_up_tables!$A$465:$B$470,2,FALSE)&amp;"|"&amp;$A12&amp;"|"&amp;VLOOKUP(Nutrients_from_current_land_use!$B$8,Value_look_up_tables!$A$483:$B$484,2,FALSE)&amp;"|"&amp;VLOOKUP(Nutrients_from_current_land_use!$B$7,Value_look_up_tables!$A$439:$C$461,3,FALSE)&amp;"|"&amp;VLOOKUP($B$6,Value_look_up_tables!$A$474:$B$479,2,FALSE)))),Value_look_up_tables!$F$92:$H$435,3,FALSE),
IFERROR($B12*VLOOKUP($A12&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3" spans="1:6" ht="42" customHeight="1" x14ac:dyDescent="0.3">
      <c r="A13" s="49"/>
      <c r="B13" s="35"/>
      <c r="C13" s="43">
        <f>IF(OR(ISBLANK($A13),ISBLANK($B13),ISBLANK($B$6),ISBLANK($B$7)),0,IFERROR($B13*VLOOKUP((IF(OR($A13="Residential urban land",$A13="Commercial/industrial urban land",$A13="Open urban land",$A13="Greenspace",$A13="Community food growing",$A13="Woodland",$A13="Shrub", $A13="Water"), "|||"&amp;$A13, (VLOOKUP(Nutrients_from_current_land_use!$B$5,Value_look_up_tables!$A$465:$B$470,2,FALSE)&amp;"|"&amp;$A13&amp;"|"&amp;VLOOKUP(Nutrients_from_current_land_use!$B$8,Value_look_up_tables!$A$483:$B$484,2,FALSE)&amp;"|"&amp;VLOOKUP(Nutrients_from_current_land_use!$B$7,Value_look_up_tables!$A$439:$C$461,3,FALSE)&amp;"|"&amp;VLOOKUP($B$6,Value_look_up_tables!$A$474:$B$479,2,FALSE)))),Value_look_up_tables!$F$92:$H$435,3,FALSE),
IFERROR(IFERROR($B13*VLOOKUP($A13&amp;"|"&amp;VLOOKUP(Nutrients_from_current_land_use!$B$8,Value_look_up_tables!$A$483:$B$484,2,FALSE)&amp;"|"&amp;VLOOKUP(Nutrients_from_current_land_use!$B$7,Value_look_up_tables!$A$439:$C$461,3,FALSE)&amp;"|"&amp;VLOOKUP($B$6,Value_look_up_tables!$A$474:$B$479,2,FALSE),Value_look_up_tables!$F$92:$H$435,3,FALSE),IFERROR($B13*VLOOKUP($A13&amp;"|"&amp;"TRUE"&amp;"|"&amp;VLOOKUP(Nutrients_from_current_land_use!$B$7,Value_look_up_tables!$A$439:$C$461,3,FALSE)&amp;"|"&amp;VLOOKUP($B$6,Value_look_up_tables!$A$474:$B$479,2,FALSE),Value_look_up_tables!$F$92:$H$435,3,FALSE),$B13*VLOOKUP($A13&amp;"|"&amp;VLOOKUP(Nutrients_from_current_land_use!$B$8,Value_look_up_tables!$A$483:$B$484,2,FALSE)&amp;"|"&amp;VLOOKUP(Nutrients_from_current_land_use!$B$7,Value_look_up_tables!$A$439:$C$461,3,FALSE)&amp;"|"&amp;"DrainedArGr",Value_look_up_tables!$F$92:$H$435,3,FALSE))),IFERROR($B13*VLOOKUP($A13&amp;"|"&amp;VLOOKUP(Nutrients_from_current_land_use!$B$7,Value_look_up_tables!$A$439:$C$461,3,FALSE),Value_look_up_tables!$I$92:$K$427,3,FALSE),$B13*VLOOKUP($A13,Value_look_up_tables!$B$92:$M$427,12,FALSE)))))</f>
        <v>0</v>
      </c>
      <c r="D13" s="44" t="str">
        <f>IF(
OR(ISBLANK($A13),ISBLANK($B13),ISBLANK($B$6),ISBLANK($B$5),ISBLANK($B$7),$A13="Residential urban land",$A13="Commercial/industrial urban land",$A13="Open urban land",$A13="Greenspace",$A13="Community food growing",$A13="Woodland",$A13="Shrub",$A13="Water"),"Not applicable",IF(ISNUMBER(IFERROR($B13*VLOOKUP((IF(
OR($A13="Residential urban land",$A13="Commercial/industrial urban land",$A13="Open urban land",$A13="Greenspace",$A13="Community food growing",$A13="Woodland",$A13="Shrub",$A13="Water"),"|||"&amp;$A13,(VLOOKUP(Nutrients_from_current_land_use!$B$5,Value_look_up_tables!$A$465:$B$470,2,FALSE)&amp;"|"&amp;$A13&amp;"|"&amp;VLOOKUP(Nutrients_from_current_land_use!$B$8,Value_look_up_tables!$A$483:$B$484,2,FALSE)&amp;"|"&amp;VLOOKUP(Nutrients_from_current_land_use!$B$7,Value_look_up_tables!$A$439:$C$461,3,FALSE)&amp;"|"&amp;VLOOKUP($B$6,Value_look_up_tables!$A$474:$B$479,2,FALSE)))),Value_look_up_tables!$F$92:$H$435,3,FALSE),
IFERROR($B13*VLOOKUP($A13&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4" spans="1:6" ht="42" customHeight="1" x14ac:dyDescent="0.3">
      <c r="A14" s="49"/>
      <c r="B14" s="35"/>
      <c r="C14" s="43">
        <f>IF(OR(ISBLANK($A14),ISBLANK($B14),ISBLANK($B$6),ISBLANK($B$7)),0,IFERROR($B14*VLOOKUP((IF(OR($A14="Residential urban land",$A14="Commercial/industrial urban land",$A14="Open urban land",$A14="Greenspace",$A14="Community food growing",$A14="Woodland",$A14="Shrub", $A14="Water"), "|||"&amp;$A14, (VLOOKUP(Nutrients_from_current_land_use!$B$5,Value_look_up_tables!$A$465:$B$470,2,FALSE)&amp;"|"&amp;$A14&amp;"|"&amp;VLOOKUP(Nutrients_from_current_land_use!$B$8,Value_look_up_tables!$A$483:$B$484,2,FALSE)&amp;"|"&amp;VLOOKUP(Nutrients_from_current_land_use!$B$7,Value_look_up_tables!$A$439:$C$461,3,FALSE)&amp;"|"&amp;VLOOKUP($B$6,Value_look_up_tables!$A$474:$B$479,2,FALSE)))),Value_look_up_tables!$F$92:$H$435,3,FALSE),
IFERROR(IFERROR($B14*VLOOKUP($A14&amp;"|"&amp;VLOOKUP(Nutrients_from_current_land_use!$B$8,Value_look_up_tables!$A$483:$B$484,2,FALSE)&amp;"|"&amp;VLOOKUP(Nutrients_from_current_land_use!$B$7,Value_look_up_tables!$A$439:$C$461,3,FALSE)&amp;"|"&amp;VLOOKUP($B$6,Value_look_up_tables!$A$474:$B$479,2,FALSE),Value_look_up_tables!$F$92:$H$435,3,FALSE),IFERROR($B14*VLOOKUP($A14&amp;"|"&amp;"TRUE"&amp;"|"&amp;VLOOKUP(Nutrients_from_current_land_use!$B$7,Value_look_up_tables!$A$439:$C$461,3,FALSE)&amp;"|"&amp;VLOOKUP($B$6,Value_look_up_tables!$A$474:$B$479,2,FALSE),Value_look_up_tables!$F$92:$H$435,3,FALSE),$B14*VLOOKUP($A14&amp;"|"&amp;VLOOKUP(Nutrients_from_current_land_use!$B$8,Value_look_up_tables!$A$483:$B$484,2,FALSE)&amp;"|"&amp;VLOOKUP(Nutrients_from_current_land_use!$B$7,Value_look_up_tables!$A$439:$C$461,3,FALSE)&amp;"|"&amp;"DrainedArGr",Value_look_up_tables!$F$92:$H$435,3,FALSE))),IFERROR($B14*VLOOKUP($A14&amp;"|"&amp;VLOOKUP(Nutrients_from_current_land_use!$B$7,Value_look_up_tables!$A$439:$C$461,3,FALSE),Value_look_up_tables!$I$92:$K$427,3,FALSE),$B14*VLOOKUP($A14,Value_look_up_tables!$B$92:$M$427,12,FALSE)))))</f>
        <v>0</v>
      </c>
      <c r="D14" s="44" t="str">
        <f>IF(
OR(ISBLANK($A14),ISBLANK($B14),ISBLANK($B$6),ISBLANK($B$5),ISBLANK($B$7),$A14="Residential urban land",$A14="Commercial/industrial urban land",$A14="Open urban land",$A14="Greenspace",$A14="Community food growing",$A14="Woodland",$A14="Shrub",$A14="Water"),"Not applicable",IF(ISNUMBER(IFERROR($B14*VLOOKUP((IF(
OR($A14="Residential urban land",$A14="Commercial/industrial urban land",$A14="Open urban land",$A14="Greenspace",$A14="Community food growing",$A14="Woodland",$A14="Shrub",$A14="Water"),"|||"&amp;$A14,(VLOOKUP(Nutrients_from_current_land_use!$B$5,Value_look_up_tables!$A$465:$B$470,2,FALSE)&amp;"|"&amp;$A14&amp;"|"&amp;VLOOKUP(Nutrients_from_current_land_use!$B$8,Value_look_up_tables!$A$483:$B$484,2,FALSE)&amp;"|"&amp;VLOOKUP(Nutrients_from_current_land_use!$B$7,Value_look_up_tables!$A$439:$C$461,3,FALSE)&amp;"|"&amp;VLOOKUP($B$6,Value_look_up_tables!$A$474:$B$479,2,FALSE)))),Value_look_up_tables!$F$92:$H$435,3,FALSE),
IFERROR($B14*VLOOKUP($A14&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5" spans="1:6" ht="42" customHeight="1" x14ac:dyDescent="0.3">
      <c r="A15" s="49"/>
      <c r="B15" s="35"/>
      <c r="C15" s="43">
        <f>IF(OR(ISBLANK($A15),ISBLANK($B15),ISBLANK($B$6),ISBLANK($B$7)),0,IFERROR($B15*VLOOKUP((IF(OR($A15="Residential urban land",$A15="Commercial/industrial urban land",$A15="Open urban land",$A15="Greenspace",$A15="Community food growing",$A15="Woodland",$A15="Shrub", $A15="Water"), "|||"&amp;$A15, (VLOOKUP(Nutrients_from_current_land_use!$B$5,Value_look_up_tables!$A$465:$B$470,2,FALSE)&amp;"|"&amp;$A15&amp;"|"&amp;VLOOKUP(Nutrients_from_current_land_use!$B$8,Value_look_up_tables!$A$483:$B$484,2,FALSE)&amp;"|"&amp;VLOOKUP(Nutrients_from_current_land_use!$B$7,Value_look_up_tables!$A$439:$C$461,3,FALSE)&amp;"|"&amp;VLOOKUP($B$6,Value_look_up_tables!$A$474:$B$479,2,FALSE)))),Value_look_up_tables!$F$92:$H$435,3,FALSE),
IFERROR(IFERROR($B15*VLOOKUP($A15&amp;"|"&amp;VLOOKUP(Nutrients_from_current_land_use!$B$8,Value_look_up_tables!$A$483:$B$484,2,FALSE)&amp;"|"&amp;VLOOKUP(Nutrients_from_current_land_use!$B$7,Value_look_up_tables!$A$439:$C$461,3,FALSE)&amp;"|"&amp;VLOOKUP($B$6,Value_look_up_tables!$A$474:$B$479,2,FALSE),Value_look_up_tables!$F$92:$H$435,3,FALSE),IFERROR($B15*VLOOKUP($A15&amp;"|"&amp;"TRUE"&amp;"|"&amp;VLOOKUP(Nutrients_from_current_land_use!$B$7,Value_look_up_tables!$A$439:$C$461,3,FALSE)&amp;"|"&amp;VLOOKUP($B$6,Value_look_up_tables!$A$474:$B$479,2,FALSE),Value_look_up_tables!$F$92:$H$435,3,FALSE),$B15*VLOOKUP($A15&amp;"|"&amp;VLOOKUP(Nutrients_from_current_land_use!$B$8,Value_look_up_tables!$A$483:$B$484,2,FALSE)&amp;"|"&amp;VLOOKUP(Nutrients_from_current_land_use!$B$7,Value_look_up_tables!$A$439:$C$461,3,FALSE)&amp;"|"&amp;"DrainedArGr",Value_look_up_tables!$F$92:$H$435,3,FALSE))),IFERROR($B15*VLOOKUP($A15&amp;"|"&amp;VLOOKUP(Nutrients_from_current_land_use!$B$7,Value_look_up_tables!$A$439:$C$461,3,FALSE),Value_look_up_tables!$I$92:$K$427,3,FALSE),$B15*VLOOKUP($A15,Value_look_up_tables!$B$92:$M$427,12,FALSE)))))</f>
        <v>0</v>
      </c>
      <c r="D15" s="44" t="str">
        <f>IF(
OR(ISBLANK($A15),ISBLANK($B15),ISBLANK($B$6),ISBLANK($B$5),ISBLANK($B$7),$A15="Residential urban land",$A15="Commercial/industrial urban land",$A15="Open urban land",$A15="Greenspace",$A15="Community food growing",$A15="Woodland",$A15="Shrub",$A15="Water"),"Not applicable",IF(ISNUMBER(IFERROR($B15*VLOOKUP((IF(
OR($A15="Residential urban land",$A15="Commercial/industrial urban land",$A15="Open urban land",$A15="Greenspace",$A15="Community food growing",$A15="Woodland",$A15="Shrub",$A15="Water"),"|||"&amp;$A15,(VLOOKUP(Nutrients_from_current_land_use!$B$5,Value_look_up_tables!$A$465:$B$470,2,FALSE)&amp;"|"&amp;$A15&amp;"|"&amp;VLOOKUP(Nutrients_from_current_land_use!$B$8,Value_look_up_tables!$A$483:$B$484,2,FALSE)&amp;"|"&amp;VLOOKUP(Nutrients_from_current_land_use!$B$7,Value_look_up_tables!$A$439:$C$461,3,FALSE)&amp;"|"&amp;VLOOKUP($B$6,Value_look_up_tables!$A$474:$B$479,2,FALSE)))),Value_look_up_tables!$F$92:$H$435,3,FALSE),
IFERROR($B15*VLOOKUP($A15&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6" spans="1:6" ht="42" customHeight="1" x14ac:dyDescent="0.3">
      <c r="A16" s="49"/>
      <c r="B16" s="35"/>
      <c r="C16" s="43">
        <f>IF(OR(ISBLANK($A16),ISBLANK($B16),ISBLANK($B$6),ISBLANK($B$7)),0,IFERROR($B16*VLOOKUP((IF(OR($A16="Residential urban land",$A16="Commercial/industrial urban land",$A16="Open urban land",$A16="Greenspace",$A16="Community food growing",$A16="Woodland",$A16="Shrub", $A16="Water"), "|||"&amp;$A16, (VLOOKUP(Nutrients_from_current_land_use!$B$5,Value_look_up_tables!$A$465:$B$470,2,FALSE)&amp;"|"&amp;$A16&amp;"|"&amp;VLOOKUP(Nutrients_from_current_land_use!$B$8,Value_look_up_tables!$A$483:$B$484,2,FALSE)&amp;"|"&amp;VLOOKUP(Nutrients_from_current_land_use!$B$7,Value_look_up_tables!$A$439:$C$461,3,FALSE)&amp;"|"&amp;VLOOKUP($B$6,Value_look_up_tables!$A$474:$B$479,2,FALSE)))),Value_look_up_tables!$F$92:$H$435,3,FALSE),
IFERROR(IFERROR($B16*VLOOKUP($A16&amp;"|"&amp;VLOOKUP(Nutrients_from_current_land_use!$B$8,Value_look_up_tables!$A$483:$B$484,2,FALSE)&amp;"|"&amp;VLOOKUP(Nutrients_from_current_land_use!$B$7,Value_look_up_tables!$A$439:$C$461,3,FALSE)&amp;"|"&amp;VLOOKUP($B$6,Value_look_up_tables!$A$474:$B$479,2,FALSE),Value_look_up_tables!$F$92:$H$435,3,FALSE),IFERROR($B16*VLOOKUP($A16&amp;"|"&amp;"TRUE"&amp;"|"&amp;VLOOKUP(Nutrients_from_current_land_use!$B$7,Value_look_up_tables!$A$439:$C$461,3,FALSE)&amp;"|"&amp;VLOOKUP($B$6,Value_look_up_tables!$A$474:$B$479,2,FALSE),Value_look_up_tables!$F$92:$H$435,3,FALSE),$B16*VLOOKUP($A16&amp;"|"&amp;VLOOKUP(Nutrients_from_current_land_use!$B$8,Value_look_up_tables!$A$483:$B$484,2,FALSE)&amp;"|"&amp;VLOOKUP(Nutrients_from_current_land_use!$B$7,Value_look_up_tables!$A$439:$C$461,3,FALSE)&amp;"|"&amp;"DrainedArGr",Value_look_up_tables!$F$92:$H$435,3,FALSE))),IFERROR($B16*VLOOKUP($A16&amp;"|"&amp;VLOOKUP(Nutrients_from_current_land_use!$B$7,Value_look_up_tables!$A$439:$C$461,3,FALSE),Value_look_up_tables!$I$92:$K$427,3,FALSE),$B16*VLOOKUP($A16,Value_look_up_tables!$B$92:$M$427,12,FALSE)))))</f>
        <v>0</v>
      </c>
      <c r="D16" s="44" t="str">
        <f>IF(
OR(ISBLANK($A16),ISBLANK($B16),ISBLANK($B$6),ISBLANK($B$5),ISBLANK($B$7),$A16="Residential urban land",$A16="Commercial/industrial urban land",$A16="Open urban land",$A16="Greenspace",$A16="Community food growing",$A16="Woodland",$A16="Shrub",$A16="Water"),"Not applicable",IF(ISNUMBER(IFERROR($B16*VLOOKUP((IF(
OR($A16="Residential urban land",$A16="Commercial/industrial urban land",$A16="Open urban land",$A16="Greenspace",$A16="Community food growing",$A16="Woodland",$A16="Shrub",$A16="Water"),"|||"&amp;$A16,(VLOOKUP(Nutrients_from_current_land_use!$B$5,Value_look_up_tables!$A$465:$B$470,2,FALSE)&amp;"|"&amp;$A16&amp;"|"&amp;VLOOKUP(Nutrients_from_current_land_use!$B$8,Value_look_up_tables!$A$483:$B$484,2,FALSE)&amp;"|"&amp;VLOOKUP(Nutrients_from_current_land_use!$B$7,Value_look_up_tables!$A$439:$C$461,3,FALSE)&amp;"|"&amp;VLOOKUP($B$6,Value_look_up_tables!$A$474:$B$479,2,FALSE)))),Value_look_up_tables!$F$92:$H$435,3,FALSE),
IFERROR($B16*VLOOKUP($A16&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7" spans="1:6" ht="42" customHeight="1" x14ac:dyDescent="0.3">
      <c r="A17" s="49"/>
      <c r="B17" s="35"/>
      <c r="C17" s="43">
        <f>IF(OR(ISBLANK($A17),ISBLANK($B17),ISBLANK($B$6),ISBLANK($B$7)),0,IFERROR($B17*VLOOKUP((IF(OR($A17="Residential urban land",$A17="Commercial/industrial urban land",$A17="Open urban land",$A17="Greenspace",$A17="Community food growing",$A17="Woodland",$A17="Shrub", $A17="Water"), "|||"&amp;$A17, (VLOOKUP(Nutrients_from_current_land_use!$B$5,Value_look_up_tables!$A$465:$B$470,2,FALSE)&amp;"|"&amp;$A17&amp;"|"&amp;VLOOKUP(Nutrients_from_current_land_use!$B$8,Value_look_up_tables!$A$483:$B$484,2,FALSE)&amp;"|"&amp;VLOOKUP(Nutrients_from_current_land_use!$B$7,Value_look_up_tables!$A$439:$C$461,3,FALSE)&amp;"|"&amp;VLOOKUP($B$6,Value_look_up_tables!$A$474:$B$479,2,FALSE)))),Value_look_up_tables!$F$92:$H$435,3,FALSE),
IFERROR(IFERROR($B17*VLOOKUP($A17&amp;"|"&amp;VLOOKUP(Nutrients_from_current_land_use!$B$8,Value_look_up_tables!$A$483:$B$484,2,FALSE)&amp;"|"&amp;VLOOKUP(Nutrients_from_current_land_use!$B$7,Value_look_up_tables!$A$439:$C$461,3,FALSE)&amp;"|"&amp;VLOOKUP($B$6,Value_look_up_tables!$A$474:$B$479,2,FALSE),Value_look_up_tables!$F$92:$H$435,3,FALSE),IFERROR($B17*VLOOKUP($A17&amp;"|"&amp;"TRUE"&amp;"|"&amp;VLOOKUP(Nutrients_from_current_land_use!$B$7,Value_look_up_tables!$A$439:$C$461,3,FALSE)&amp;"|"&amp;VLOOKUP($B$6,Value_look_up_tables!$A$474:$B$479,2,FALSE),Value_look_up_tables!$F$92:$H$435,3,FALSE),$B17*VLOOKUP($A17&amp;"|"&amp;VLOOKUP(Nutrients_from_current_land_use!$B$8,Value_look_up_tables!$A$483:$B$484,2,FALSE)&amp;"|"&amp;VLOOKUP(Nutrients_from_current_land_use!$B$7,Value_look_up_tables!$A$439:$C$461,3,FALSE)&amp;"|"&amp;"DrainedArGr",Value_look_up_tables!$F$92:$H$435,3,FALSE))),IFERROR($B17*VLOOKUP($A17&amp;"|"&amp;VLOOKUP(Nutrients_from_current_land_use!$B$7,Value_look_up_tables!$A$439:$C$461,3,FALSE),Value_look_up_tables!$I$92:$K$427,3,FALSE),$B17*VLOOKUP($A17,Value_look_up_tables!$B$92:$M$427,12,FALSE)))))</f>
        <v>0</v>
      </c>
      <c r="D17" s="44" t="str">
        <f>IF(
OR(ISBLANK($A17),ISBLANK($B17),ISBLANK($B$6),ISBLANK($B$5),ISBLANK($B$7),$A17="Residential urban land",$A17="Commercial/industrial urban land",$A17="Open urban land",$A17="Greenspace",$A17="Community food growing",$A17="Woodland",$A17="Shrub",$A17="Water"),"Not applicable",IF(ISNUMBER(IFERROR($B17*VLOOKUP((IF(
OR($A17="Residential urban land",$A17="Commercial/industrial urban land",$A17="Open urban land",$A17="Greenspace",$A17="Community food growing",$A17="Woodland",$A17="Shrub",$A17="Water"),"|||"&amp;$A17,(VLOOKUP(Nutrients_from_current_land_use!$B$5,Value_look_up_tables!$A$465:$B$470,2,FALSE)&amp;"|"&amp;$A17&amp;"|"&amp;VLOOKUP(Nutrients_from_current_land_use!$B$8,Value_look_up_tables!$A$483:$B$484,2,FALSE)&amp;"|"&amp;VLOOKUP(Nutrients_from_current_land_use!$B$7,Value_look_up_tables!$A$439:$C$461,3,FALSE)&amp;"|"&amp;VLOOKUP($B$6,Value_look_up_tables!$A$474:$B$479,2,FALSE)))),Value_look_up_tables!$F$92:$H$435,3,FALSE),
IFERROR($B17*VLOOKUP($A17&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8" spans="1:6" ht="42" customHeight="1" x14ac:dyDescent="0.3">
      <c r="A18" s="49"/>
      <c r="B18" s="35"/>
      <c r="C18" s="43">
        <f>IF(OR(ISBLANK($A18),ISBLANK($B18),ISBLANK($B$6),ISBLANK($B$7)),0,IFERROR($B18*VLOOKUP((IF(OR($A18="Residential urban land",$A18="Commercial/industrial urban land",$A18="Open urban land",$A18="Greenspace",$A18="Community food growing",$A18="Woodland",$A18="Shrub", $A18="Water"), "|||"&amp;$A18, (VLOOKUP(Nutrients_from_current_land_use!$B$5,Value_look_up_tables!$A$465:$B$470,2,FALSE)&amp;"|"&amp;$A18&amp;"|"&amp;VLOOKUP(Nutrients_from_current_land_use!$B$8,Value_look_up_tables!$A$483:$B$484,2,FALSE)&amp;"|"&amp;VLOOKUP(Nutrients_from_current_land_use!$B$7,Value_look_up_tables!$A$439:$C$461,3,FALSE)&amp;"|"&amp;VLOOKUP($B$6,Value_look_up_tables!$A$474:$B$479,2,FALSE)))),Value_look_up_tables!$F$92:$H$435,3,FALSE),
IFERROR(IFERROR($B18*VLOOKUP($A18&amp;"|"&amp;VLOOKUP(Nutrients_from_current_land_use!$B$8,Value_look_up_tables!$A$483:$B$484,2,FALSE)&amp;"|"&amp;VLOOKUP(Nutrients_from_current_land_use!$B$7,Value_look_up_tables!$A$439:$C$461,3,FALSE)&amp;"|"&amp;VLOOKUP($B$6,Value_look_up_tables!$A$474:$B$479,2,FALSE),Value_look_up_tables!$F$92:$H$435,3,FALSE),IFERROR($B18*VLOOKUP($A18&amp;"|"&amp;"TRUE"&amp;"|"&amp;VLOOKUP(Nutrients_from_current_land_use!$B$7,Value_look_up_tables!$A$439:$C$461,3,FALSE)&amp;"|"&amp;VLOOKUP($B$6,Value_look_up_tables!$A$474:$B$479,2,FALSE),Value_look_up_tables!$F$92:$H$435,3,FALSE),$B18*VLOOKUP($A18&amp;"|"&amp;VLOOKUP(Nutrients_from_current_land_use!$B$8,Value_look_up_tables!$A$483:$B$484,2,FALSE)&amp;"|"&amp;VLOOKUP(Nutrients_from_current_land_use!$B$7,Value_look_up_tables!$A$439:$C$461,3,FALSE)&amp;"|"&amp;"DrainedArGr",Value_look_up_tables!$F$92:$H$435,3,FALSE))),IFERROR($B18*VLOOKUP($A18&amp;"|"&amp;VLOOKUP(Nutrients_from_current_land_use!$B$7,Value_look_up_tables!$A$439:$C$461,3,FALSE),Value_look_up_tables!$I$92:$K$427,3,FALSE),$B18*VLOOKUP($A18,Value_look_up_tables!$B$92:$M$427,12,FALSE)))))</f>
        <v>0</v>
      </c>
      <c r="D18" s="44" t="str">
        <f>IF(
OR(ISBLANK($A18),ISBLANK($B18),ISBLANK($B$6),ISBLANK($B$5),ISBLANK($B$7),$A18="Residential urban land",$A18="Commercial/industrial urban land",$A18="Open urban land",$A18="Greenspace",$A18="Community food growing",$A18="Woodland",$A18="Shrub",$A18="Water"),"Not applicable",IF(ISNUMBER(IFERROR($B18*VLOOKUP((IF(
OR($A18="Residential urban land",$A18="Commercial/industrial urban land",$A18="Open urban land",$A18="Greenspace",$A18="Community food growing",$A18="Woodland",$A18="Shrub",$A18="Water"),"|||"&amp;$A18,(VLOOKUP(Nutrients_from_current_land_use!$B$5,Value_look_up_tables!$A$465:$B$470,2,FALSE)&amp;"|"&amp;$A18&amp;"|"&amp;VLOOKUP(Nutrients_from_current_land_use!$B$8,Value_look_up_tables!$A$483:$B$484,2,FALSE)&amp;"|"&amp;VLOOKUP(Nutrients_from_current_land_use!$B$7,Value_look_up_tables!$A$439:$C$461,3,FALSE)&amp;"|"&amp;VLOOKUP($B$6,Value_look_up_tables!$A$474:$B$479,2,FALSE)))),Value_look_up_tables!$F$92:$H$435,3,FALSE),
IFERROR($B18*VLOOKUP($A18&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19" spans="1:6" ht="42" customHeight="1" x14ac:dyDescent="0.3">
      <c r="A19" s="49"/>
      <c r="B19" s="35"/>
      <c r="C19" s="43">
        <f>IF(OR(ISBLANK($A19),ISBLANK($B19),ISBLANK($B$6),ISBLANK($B$7)),0,IFERROR($B19*VLOOKUP((IF(OR($A19="Residential urban land",$A19="Commercial/industrial urban land",$A19="Open urban land",$A19="Greenspace",$A19="Community food growing",$A19="Woodland",$A19="Shrub", $A19="Water"), "|||"&amp;$A19, (VLOOKUP(Nutrients_from_current_land_use!$B$5,Value_look_up_tables!$A$465:$B$470,2,FALSE)&amp;"|"&amp;$A19&amp;"|"&amp;VLOOKUP(Nutrients_from_current_land_use!$B$8,Value_look_up_tables!$A$483:$B$484,2,FALSE)&amp;"|"&amp;VLOOKUP(Nutrients_from_current_land_use!$B$7,Value_look_up_tables!$A$439:$C$461,3,FALSE)&amp;"|"&amp;VLOOKUP($B$6,Value_look_up_tables!$A$474:$B$479,2,FALSE)))),Value_look_up_tables!$F$92:$H$435,3,FALSE),
IFERROR(IFERROR($B19*VLOOKUP($A19&amp;"|"&amp;VLOOKUP(Nutrients_from_current_land_use!$B$8,Value_look_up_tables!$A$483:$B$484,2,FALSE)&amp;"|"&amp;VLOOKUP(Nutrients_from_current_land_use!$B$7,Value_look_up_tables!$A$439:$C$461,3,FALSE)&amp;"|"&amp;VLOOKUP($B$6,Value_look_up_tables!$A$474:$B$479,2,FALSE),Value_look_up_tables!$F$92:$H$435,3,FALSE),IFERROR($B19*VLOOKUP($A19&amp;"|"&amp;"TRUE"&amp;"|"&amp;VLOOKUP(Nutrients_from_current_land_use!$B$7,Value_look_up_tables!$A$439:$C$461,3,FALSE)&amp;"|"&amp;VLOOKUP($B$6,Value_look_up_tables!$A$474:$B$479,2,FALSE),Value_look_up_tables!$F$92:$H$435,3,FALSE),$B19*VLOOKUP($A19&amp;"|"&amp;VLOOKUP(Nutrients_from_current_land_use!$B$8,Value_look_up_tables!$A$483:$B$484,2,FALSE)&amp;"|"&amp;VLOOKUP(Nutrients_from_current_land_use!$B$7,Value_look_up_tables!$A$439:$C$461,3,FALSE)&amp;"|"&amp;"DrainedArGr",Value_look_up_tables!$F$92:$H$435,3,FALSE))),IFERROR($B19*VLOOKUP($A19&amp;"|"&amp;VLOOKUP(Nutrients_from_current_land_use!$B$7,Value_look_up_tables!$A$439:$C$461,3,FALSE),Value_look_up_tables!$I$92:$K$427,3,FALSE),$B19*VLOOKUP($A19,Value_look_up_tables!$B$92:$M$427,12,FALSE)))))</f>
        <v>0</v>
      </c>
      <c r="D19" s="44" t="str">
        <f>IF(
OR(ISBLANK($A19),ISBLANK($B19),ISBLANK($B$6),ISBLANK($B$5),ISBLANK($B$7),$A19="Residential urban land",$A19="Commercial/industrial urban land",$A19="Open urban land",$A19="Greenspace",$A19="Community food growing",$A19="Woodland",$A19="Shrub",$A19="Water"),"Not applicable",IF(ISNUMBER(IFERROR($B19*VLOOKUP((IF(
OR($A19="Residential urban land",$A19="Commercial/industrial urban land",$A19="Open urban land",$A19="Greenspace",$A19="Community food growing",$A19="Woodland",$A19="Shrub",$A19="Water"),"|||"&amp;$A19,(VLOOKUP(Nutrients_from_current_land_use!$B$5,Value_look_up_tables!$A$465:$B$470,2,FALSE)&amp;"|"&amp;$A19&amp;"|"&amp;VLOOKUP(Nutrients_from_current_land_use!$B$8,Value_look_up_tables!$A$483:$B$484,2,FALSE)&amp;"|"&amp;VLOOKUP(Nutrients_from_current_land_use!$B$7,Value_look_up_tables!$A$439:$C$461,3,FALSE)&amp;"|"&amp;VLOOKUP($B$6,Value_look_up_tables!$A$474:$B$479,2,FALSE)))),Value_look_up_tables!$F$92:$H$435,3,FALSE),
IFERROR($B19*VLOOKUP($A19&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0" spans="1:6" ht="42" customHeight="1" x14ac:dyDescent="0.3">
      <c r="A20" s="49"/>
      <c r="B20" s="35"/>
      <c r="C20" s="43">
        <f>IF(OR(ISBLANK($A20),ISBLANK($B20),ISBLANK($B$6),ISBLANK($B$7)),0,IFERROR($B20*VLOOKUP((IF(OR($A20="Residential urban land",$A20="Commercial/industrial urban land",$A20="Open urban land",$A20="Greenspace",$A20="Community food growing",$A20="Woodland",$A20="Shrub", $A20="Water"), "|||"&amp;$A20, (VLOOKUP(Nutrients_from_current_land_use!$B$5,Value_look_up_tables!$A$465:$B$470,2,FALSE)&amp;"|"&amp;$A20&amp;"|"&amp;VLOOKUP(Nutrients_from_current_land_use!$B$8,Value_look_up_tables!$A$483:$B$484,2,FALSE)&amp;"|"&amp;VLOOKUP(Nutrients_from_current_land_use!$B$7,Value_look_up_tables!$A$439:$C$461,3,FALSE)&amp;"|"&amp;VLOOKUP($B$6,Value_look_up_tables!$A$474:$B$479,2,FALSE)))),Value_look_up_tables!$F$92:$H$435,3,FALSE),
IFERROR(IFERROR($B20*VLOOKUP($A20&amp;"|"&amp;VLOOKUP(Nutrients_from_current_land_use!$B$8,Value_look_up_tables!$A$483:$B$484,2,FALSE)&amp;"|"&amp;VLOOKUP(Nutrients_from_current_land_use!$B$7,Value_look_up_tables!$A$439:$C$461,3,FALSE)&amp;"|"&amp;VLOOKUP($B$6,Value_look_up_tables!$A$474:$B$479,2,FALSE),Value_look_up_tables!$F$92:$H$435,3,FALSE),IFERROR($B20*VLOOKUP($A20&amp;"|"&amp;"TRUE"&amp;"|"&amp;VLOOKUP(Nutrients_from_current_land_use!$B$7,Value_look_up_tables!$A$439:$C$461,3,FALSE)&amp;"|"&amp;VLOOKUP($B$6,Value_look_up_tables!$A$474:$B$479,2,FALSE),Value_look_up_tables!$F$92:$H$435,3,FALSE),$B20*VLOOKUP($A20&amp;"|"&amp;VLOOKUP(Nutrients_from_current_land_use!$B$8,Value_look_up_tables!$A$483:$B$484,2,FALSE)&amp;"|"&amp;VLOOKUP(Nutrients_from_current_land_use!$B$7,Value_look_up_tables!$A$439:$C$461,3,FALSE)&amp;"|"&amp;"DrainedArGr",Value_look_up_tables!$F$92:$H$435,3,FALSE))),IFERROR($B20*VLOOKUP($A20&amp;"|"&amp;VLOOKUP(Nutrients_from_current_land_use!$B$7,Value_look_up_tables!$A$439:$C$461,3,FALSE),Value_look_up_tables!$I$92:$K$427,3,FALSE),$B20*VLOOKUP($A20,Value_look_up_tables!$B$92:$M$427,12,FALSE)))))</f>
        <v>0</v>
      </c>
      <c r="D20" s="44" t="str">
        <f>IF(
OR(ISBLANK($A20),ISBLANK($B20),ISBLANK($B$6),ISBLANK($B$5),ISBLANK($B$7),$A20="Residential urban land",$A20="Commercial/industrial urban land",$A20="Open urban land",$A20="Greenspace",$A20="Community food growing",$A20="Woodland",$A20="Shrub",$A20="Water"),"Not applicable",IF(ISNUMBER(IFERROR($B20*VLOOKUP((IF(
OR($A20="Residential urban land",$A20="Commercial/industrial urban land",$A20="Open urban land",$A20="Greenspace",$A20="Community food growing",$A20="Woodland",$A20="Shrub",$A20="Water"),"|||"&amp;$A20,(VLOOKUP(Nutrients_from_current_land_use!$B$5,Value_look_up_tables!$A$465:$B$470,2,FALSE)&amp;"|"&amp;$A20&amp;"|"&amp;VLOOKUP(Nutrients_from_current_land_use!$B$8,Value_look_up_tables!$A$483:$B$484,2,FALSE)&amp;"|"&amp;VLOOKUP(Nutrients_from_current_land_use!$B$7,Value_look_up_tables!$A$439:$C$461,3,FALSE)&amp;"|"&amp;VLOOKUP($B$6,Value_look_up_tables!$A$474:$B$479,2,FALSE)))),Value_look_up_tables!$F$92:$H$435,3,FALSE),
IFERROR($B20*VLOOKUP($A20&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1" spans="1:6" ht="42" customHeight="1" x14ac:dyDescent="0.3">
      <c r="A21" s="49"/>
      <c r="B21" s="35"/>
      <c r="C21" s="43">
        <f>IF(OR(ISBLANK($A21),ISBLANK($B21),ISBLANK($B$6),ISBLANK($B$7)),0,IFERROR($B21*VLOOKUP((IF(OR($A21="Residential urban land",$A21="Commercial/industrial urban land",$A21="Open urban land",$A21="Greenspace",$A21="Community food growing",$A21="Woodland",$A21="Shrub", $A21="Water"), "|||"&amp;$A21, (VLOOKUP(Nutrients_from_current_land_use!$B$5,Value_look_up_tables!$A$465:$B$470,2,FALSE)&amp;"|"&amp;$A21&amp;"|"&amp;VLOOKUP(Nutrients_from_current_land_use!$B$8,Value_look_up_tables!$A$483:$B$484,2,FALSE)&amp;"|"&amp;VLOOKUP(Nutrients_from_current_land_use!$B$7,Value_look_up_tables!$A$439:$C$461,3,FALSE)&amp;"|"&amp;VLOOKUP($B$6,Value_look_up_tables!$A$474:$B$479,2,FALSE)))),Value_look_up_tables!$F$92:$H$435,3,FALSE),
IFERROR(IFERROR($B21*VLOOKUP($A21&amp;"|"&amp;VLOOKUP(Nutrients_from_current_land_use!$B$8,Value_look_up_tables!$A$483:$B$484,2,FALSE)&amp;"|"&amp;VLOOKUP(Nutrients_from_current_land_use!$B$7,Value_look_up_tables!$A$439:$C$461,3,FALSE)&amp;"|"&amp;VLOOKUP($B$6,Value_look_up_tables!$A$474:$B$479,2,FALSE),Value_look_up_tables!$F$92:$H$435,3,FALSE),IFERROR($B21*VLOOKUP($A21&amp;"|"&amp;"TRUE"&amp;"|"&amp;VLOOKUP(Nutrients_from_current_land_use!$B$7,Value_look_up_tables!$A$439:$C$461,3,FALSE)&amp;"|"&amp;VLOOKUP($B$6,Value_look_up_tables!$A$474:$B$479,2,FALSE),Value_look_up_tables!$F$92:$H$435,3,FALSE),$B21*VLOOKUP($A21&amp;"|"&amp;VLOOKUP(Nutrients_from_current_land_use!$B$8,Value_look_up_tables!$A$483:$B$484,2,FALSE)&amp;"|"&amp;VLOOKUP(Nutrients_from_current_land_use!$B$7,Value_look_up_tables!$A$439:$C$461,3,FALSE)&amp;"|"&amp;"DrainedArGr",Value_look_up_tables!$F$92:$H$435,3,FALSE))),IFERROR($B21*VLOOKUP($A21&amp;"|"&amp;VLOOKUP(Nutrients_from_current_land_use!$B$7,Value_look_up_tables!$A$439:$C$461,3,FALSE),Value_look_up_tables!$I$92:$K$427,3,FALSE),$B21*VLOOKUP($A21,Value_look_up_tables!$B$92:$M$427,12,FALSE)))))</f>
        <v>0</v>
      </c>
      <c r="D21" s="44" t="str">
        <f>IF(
OR(ISBLANK($A21),ISBLANK($B21),ISBLANK($B$6),ISBLANK($B$5),ISBLANK($B$7),$A21="Residential urban land",$A21="Commercial/industrial urban land",$A21="Open urban land",$A21="Greenspace",$A21="Community food growing",$A21="Woodland",$A21="Shrub",$A21="Water"),"Not applicable",IF(ISNUMBER(IFERROR($B21*VLOOKUP((IF(
OR($A21="Residential urban land",$A21="Commercial/industrial urban land",$A21="Open urban land",$A21="Greenspace",$A21="Community food growing",$A21="Woodland",$A21="Shrub",$A21="Water"),"|||"&amp;$A21,(VLOOKUP(Nutrients_from_current_land_use!$B$5,Value_look_up_tables!$A$465:$B$470,2,FALSE)&amp;"|"&amp;$A21&amp;"|"&amp;VLOOKUP(Nutrients_from_current_land_use!$B$8,Value_look_up_tables!$A$483:$B$484,2,FALSE)&amp;"|"&amp;VLOOKUP(Nutrients_from_current_land_use!$B$7,Value_look_up_tables!$A$439:$C$461,3,FALSE)&amp;"|"&amp;VLOOKUP($B$6,Value_look_up_tables!$A$474:$B$479,2,FALSE)))),Value_look_up_tables!$F$92:$H$435,3,FALSE),
IFERROR($B21*VLOOKUP($A21&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2" spans="1:6" ht="42" customHeight="1" x14ac:dyDescent="0.3">
      <c r="A22" s="49"/>
      <c r="B22" s="35"/>
      <c r="C22" s="43">
        <f>IF(OR(ISBLANK($A22),ISBLANK($B22),ISBLANK($B$6),ISBLANK($B$7)),0,IFERROR($B22*VLOOKUP((IF(OR($A22="Residential urban land",$A22="Commercial/industrial urban land",$A22="Open urban land",$A22="Greenspace",$A22="Community food growing",$A22="Woodland",$A22="Shrub", $A22="Water"), "|||"&amp;$A22, (VLOOKUP(Nutrients_from_current_land_use!$B$5,Value_look_up_tables!$A$465:$B$470,2,FALSE)&amp;"|"&amp;$A22&amp;"|"&amp;VLOOKUP(Nutrients_from_current_land_use!$B$8,Value_look_up_tables!$A$483:$B$484,2,FALSE)&amp;"|"&amp;VLOOKUP(Nutrients_from_current_land_use!$B$7,Value_look_up_tables!$A$439:$C$461,3,FALSE)&amp;"|"&amp;VLOOKUP($B$6,Value_look_up_tables!$A$474:$B$479,2,FALSE)))),Value_look_up_tables!$F$92:$H$435,3,FALSE),
IFERROR(IFERROR($B22*VLOOKUP($A22&amp;"|"&amp;VLOOKUP(Nutrients_from_current_land_use!$B$8,Value_look_up_tables!$A$483:$B$484,2,FALSE)&amp;"|"&amp;VLOOKUP(Nutrients_from_current_land_use!$B$7,Value_look_up_tables!$A$439:$C$461,3,FALSE)&amp;"|"&amp;VLOOKUP($B$6,Value_look_up_tables!$A$474:$B$479,2,FALSE),Value_look_up_tables!$F$92:$H$435,3,FALSE),IFERROR($B22*VLOOKUP($A22&amp;"|"&amp;"TRUE"&amp;"|"&amp;VLOOKUP(Nutrients_from_current_land_use!$B$7,Value_look_up_tables!$A$439:$C$461,3,FALSE)&amp;"|"&amp;VLOOKUP($B$6,Value_look_up_tables!$A$474:$B$479,2,FALSE),Value_look_up_tables!$F$92:$H$435,3,FALSE),$B22*VLOOKUP($A22&amp;"|"&amp;VLOOKUP(Nutrients_from_current_land_use!$B$8,Value_look_up_tables!$A$483:$B$484,2,FALSE)&amp;"|"&amp;VLOOKUP(Nutrients_from_current_land_use!$B$7,Value_look_up_tables!$A$439:$C$461,3,FALSE)&amp;"|"&amp;"DrainedArGr",Value_look_up_tables!$F$92:$H$435,3,FALSE))),IFERROR($B22*VLOOKUP($A22&amp;"|"&amp;VLOOKUP(Nutrients_from_current_land_use!$B$7,Value_look_up_tables!$A$439:$C$461,3,FALSE),Value_look_up_tables!$I$92:$K$427,3,FALSE),$B22*VLOOKUP($A22,Value_look_up_tables!$B$92:$M$427,12,FALSE)))))</f>
        <v>0</v>
      </c>
      <c r="D22" s="44" t="str">
        <f>IF(
OR(ISBLANK($A22),ISBLANK($B22),ISBLANK($B$6),ISBLANK($B$5),ISBLANK($B$7),$A22="Residential urban land",$A22="Commercial/industrial urban land",$A22="Open urban land",$A22="Greenspace",$A22="Community food growing",$A22="Woodland",$A22="Shrub",$A22="Water"),"Not applicable",IF(ISNUMBER(IFERROR($B22*VLOOKUP((IF(
OR($A22="Residential urban land",$A22="Commercial/industrial urban land",$A22="Open urban land",$A22="Greenspace",$A22="Community food growing",$A22="Woodland",$A22="Shrub",$A22="Water"),"|||"&amp;$A22,(VLOOKUP(Nutrients_from_current_land_use!$B$5,Value_look_up_tables!$A$465:$B$470,2,FALSE)&amp;"|"&amp;$A22&amp;"|"&amp;VLOOKUP(Nutrients_from_current_land_use!$B$8,Value_look_up_tables!$A$483:$B$484,2,FALSE)&amp;"|"&amp;VLOOKUP(Nutrients_from_current_land_use!$B$7,Value_look_up_tables!$A$439:$C$461,3,FALSE)&amp;"|"&amp;VLOOKUP($B$6,Value_look_up_tables!$A$474:$B$479,2,FALSE)))),Value_look_up_tables!$F$92:$H$435,3,FALSE),
IFERROR($B22*VLOOKUP($A22&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c r="F22" s="41"/>
    </row>
    <row r="23" spans="1:6" ht="42" customHeight="1" x14ac:dyDescent="0.3">
      <c r="A23" s="49"/>
      <c r="B23" s="35"/>
      <c r="C23" s="43">
        <f>IF(OR(ISBLANK($A23),ISBLANK($B23),ISBLANK($B$6),ISBLANK($B$7)),0,IFERROR($B23*VLOOKUP((IF(OR($A23="Residential urban land",$A23="Commercial/industrial urban land",$A23="Open urban land",$A23="Greenspace",$A23="Community food growing",$A23="Woodland",$A23="Shrub", $A23="Water"), "|||"&amp;$A23, (VLOOKUP(Nutrients_from_current_land_use!$B$5,Value_look_up_tables!$A$465:$B$470,2,FALSE)&amp;"|"&amp;$A23&amp;"|"&amp;VLOOKUP(Nutrients_from_current_land_use!$B$8,Value_look_up_tables!$A$483:$B$484,2,FALSE)&amp;"|"&amp;VLOOKUP(Nutrients_from_current_land_use!$B$7,Value_look_up_tables!$A$439:$C$461,3,FALSE)&amp;"|"&amp;VLOOKUP($B$6,Value_look_up_tables!$A$474:$B$479,2,FALSE)))),Value_look_up_tables!$F$92:$H$435,3,FALSE),
IFERROR(IFERROR($B23*VLOOKUP($A23&amp;"|"&amp;VLOOKUP(Nutrients_from_current_land_use!$B$8,Value_look_up_tables!$A$483:$B$484,2,FALSE)&amp;"|"&amp;VLOOKUP(Nutrients_from_current_land_use!$B$7,Value_look_up_tables!$A$439:$C$461,3,FALSE)&amp;"|"&amp;VLOOKUP($B$6,Value_look_up_tables!$A$474:$B$479,2,FALSE),Value_look_up_tables!$F$92:$H$435,3,FALSE),IFERROR($B23*VLOOKUP($A23&amp;"|"&amp;"TRUE"&amp;"|"&amp;VLOOKUP(Nutrients_from_current_land_use!$B$7,Value_look_up_tables!$A$439:$C$461,3,FALSE)&amp;"|"&amp;VLOOKUP($B$6,Value_look_up_tables!$A$474:$B$479,2,FALSE),Value_look_up_tables!$F$92:$H$435,3,FALSE),$B23*VLOOKUP($A23&amp;"|"&amp;VLOOKUP(Nutrients_from_current_land_use!$B$8,Value_look_up_tables!$A$483:$B$484,2,FALSE)&amp;"|"&amp;VLOOKUP(Nutrients_from_current_land_use!$B$7,Value_look_up_tables!$A$439:$C$461,3,FALSE)&amp;"|"&amp;"DrainedArGr",Value_look_up_tables!$F$92:$H$435,3,FALSE))),IFERROR($B23*VLOOKUP($A23&amp;"|"&amp;VLOOKUP(Nutrients_from_current_land_use!$B$7,Value_look_up_tables!$A$439:$C$461,3,FALSE),Value_look_up_tables!$I$92:$K$427,3,FALSE),$B23*VLOOKUP($A23,Value_look_up_tables!$B$92:$M$427,12,FALSE)))))</f>
        <v>0</v>
      </c>
      <c r="D23" s="44" t="str">
        <f>IF(
OR(ISBLANK($A23),ISBLANK($B23),ISBLANK($B$6),ISBLANK($B$5),ISBLANK($B$7),$A23="Residential urban land",$A23="Commercial/industrial urban land",$A23="Open urban land",$A23="Greenspace",$A23="Community food growing",$A23="Woodland",$A23="Shrub",$A23="Water"),"Not applicable",IF(ISNUMBER(IFERROR($B23*VLOOKUP((IF(
OR($A23="Residential urban land",$A23="Commercial/industrial urban land",$A23="Open urban land",$A23="Greenspace",$A23="Community food growing",$A23="Woodland",$A23="Shrub",$A23="Water"),"|||"&amp;$A23,(VLOOKUP(Nutrients_from_current_land_use!$B$5,Value_look_up_tables!$A$465:$B$470,2,FALSE)&amp;"|"&amp;$A23&amp;"|"&amp;VLOOKUP(Nutrients_from_current_land_use!$B$8,Value_look_up_tables!$A$483:$B$484,2,FALSE)&amp;"|"&amp;VLOOKUP(Nutrients_from_current_land_use!$B$7,Value_look_up_tables!$A$439:$C$461,3,FALSE)&amp;"|"&amp;VLOOKUP($B$6,Value_look_up_tables!$A$474:$B$479,2,FALSE)))),Value_look_up_tables!$F$92:$H$435,3,FALSE),
IFERROR($B23*VLOOKUP($A23&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4" spans="1:6" ht="42" customHeight="1" x14ac:dyDescent="0.3">
      <c r="A24" s="49"/>
      <c r="B24" s="35"/>
      <c r="C24" s="43">
        <f>IF(OR(ISBLANK($A24),ISBLANK($B24),ISBLANK($B$6),ISBLANK($B$7)),0,IFERROR($B24*VLOOKUP((IF(OR($A24="Residential urban land",$A24="Commercial/industrial urban land",$A24="Open urban land",$A24="Greenspace",$A24="Community food growing",$A24="Woodland",$A24="Shrub", $A24="Water"), "|||"&amp;$A24, (VLOOKUP(Nutrients_from_current_land_use!$B$5,Value_look_up_tables!$A$465:$B$470,2,FALSE)&amp;"|"&amp;$A24&amp;"|"&amp;VLOOKUP(Nutrients_from_current_land_use!$B$8,Value_look_up_tables!$A$483:$B$484,2,FALSE)&amp;"|"&amp;VLOOKUP(Nutrients_from_current_land_use!$B$7,Value_look_up_tables!$A$439:$C$461,3,FALSE)&amp;"|"&amp;VLOOKUP($B$6,Value_look_up_tables!$A$474:$B$479,2,FALSE)))),Value_look_up_tables!$F$92:$H$435,3,FALSE),
IFERROR(IFERROR($B24*VLOOKUP($A24&amp;"|"&amp;VLOOKUP(Nutrients_from_current_land_use!$B$8,Value_look_up_tables!$A$483:$B$484,2,FALSE)&amp;"|"&amp;VLOOKUP(Nutrients_from_current_land_use!$B$7,Value_look_up_tables!$A$439:$C$461,3,FALSE)&amp;"|"&amp;VLOOKUP($B$6,Value_look_up_tables!$A$474:$B$479,2,FALSE),Value_look_up_tables!$F$92:$H$435,3,FALSE),IFERROR($B24*VLOOKUP($A24&amp;"|"&amp;"TRUE"&amp;"|"&amp;VLOOKUP(Nutrients_from_current_land_use!$B$7,Value_look_up_tables!$A$439:$C$461,3,FALSE)&amp;"|"&amp;VLOOKUP($B$6,Value_look_up_tables!$A$474:$B$479,2,FALSE),Value_look_up_tables!$F$92:$H$435,3,FALSE),$B24*VLOOKUP($A24&amp;"|"&amp;VLOOKUP(Nutrients_from_current_land_use!$B$8,Value_look_up_tables!$A$483:$B$484,2,FALSE)&amp;"|"&amp;VLOOKUP(Nutrients_from_current_land_use!$B$7,Value_look_up_tables!$A$439:$C$461,3,FALSE)&amp;"|"&amp;"DrainedArGr",Value_look_up_tables!$F$92:$H$435,3,FALSE))),IFERROR($B24*VLOOKUP($A24&amp;"|"&amp;VLOOKUP(Nutrients_from_current_land_use!$B$7,Value_look_up_tables!$A$439:$C$461,3,FALSE),Value_look_up_tables!$I$92:$K$427,3,FALSE),$B24*VLOOKUP($A24,Value_look_up_tables!$B$92:$M$427,12,FALSE)))))</f>
        <v>0</v>
      </c>
      <c r="D24" s="44" t="str">
        <f>IF(
OR(ISBLANK($A24),ISBLANK($B24),ISBLANK($B$6),ISBLANK($B$5),ISBLANK($B$7),$A24="Residential urban land",$A24="Commercial/industrial urban land",$A24="Open urban land",$A24="Greenspace",$A24="Community food growing",$A24="Woodland",$A24="Shrub",$A24="Water"),"Not applicable",IF(ISNUMBER(IFERROR($B24*VLOOKUP((IF(
OR($A24="Residential urban land",$A24="Commercial/industrial urban land",$A24="Open urban land",$A24="Greenspace",$A24="Community food growing",$A24="Woodland",$A24="Shrub",$A24="Water"),"|||"&amp;$A24,(VLOOKUP(Nutrients_from_current_land_use!$B$5,Value_look_up_tables!$A$465:$B$470,2,FALSE)&amp;"|"&amp;$A24&amp;"|"&amp;VLOOKUP(Nutrients_from_current_land_use!$B$8,Value_look_up_tables!$A$483:$B$484,2,FALSE)&amp;"|"&amp;VLOOKUP(Nutrients_from_current_land_use!$B$7,Value_look_up_tables!$A$439:$C$461,3,FALSE)&amp;"|"&amp;VLOOKUP($B$6,Value_look_up_tables!$A$474:$B$479,2,FALSE)))),Value_look_up_tables!$F$92:$H$435,3,FALSE),
IFERROR($B24*VLOOKUP($A24&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5" spans="1:6" ht="42" customHeight="1" x14ac:dyDescent="0.3">
      <c r="A25" s="49"/>
      <c r="B25" s="35"/>
      <c r="C25" s="43">
        <f>IF(OR(ISBLANK($A25),ISBLANK($B25),ISBLANK($B$6),ISBLANK($B$7)),0,IFERROR($B25*VLOOKUP((IF(OR($A25="Residential urban land",$A25="Commercial/industrial urban land",$A25="Open urban land",$A25="Greenspace",$A25="Community food growing",$A25="Woodland",$A25="Shrub", $A25="Water"), "|||"&amp;$A25, (VLOOKUP(Nutrients_from_current_land_use!$B$5,Value_look_up_tables!$A$465:$B$470,2,FALSE)&amp;"|"&amp;$A25&amp;"|"&amp;VLOOKUP(Nutrients_from_current_land_use!$B$8,Value_look_up_tables!$A$483:$B$484,2,FALSE)&amp;"|"&amp;VLOOKUP(Nutrients_from_current_land_use!$B$7,Value_look_up_tables!$A$439:$C$461,3,FALSE)&amp;"|"&amp;VLOOKUP($B$6,Value_look_up_tables!$A$474:$B$479,2,FALSE)))),Value_look_up_tables!$F$92:$H$435,3,FALSE),
IFERROR(IFERROR($B25*VLOOKUP($A25&amp;"|"&amp;VLOOKUP(Nutrients_from_current_land_use!$B$8,Value_look_up_tables!$A$483:$B$484,2,FALSE)&amp;"|"&amp;VLOOKUP(Nutrients_from_current_land_use!$B$7,Value_look_up_tables!$A$439:$C$461,3,FALSE)&amp;"|"&amp;VLOOKUP($B$6,Value_look_up_tables!$A$474:$B$479,2,FALSE),Value_look_up_tables!$F$92:$H$435,3,FALSE),IFERROR($B25*VLOOKUP($A25&amp;"|"&amp;"TRUE"&amp;"|"&amp;VLOOKUP(Nutrients_from_current_land_use!$B$7,Value_look_up_tables!$A$439:$C$461,3,FALSE)&amp;"|"&amp;VLOOKUP($B$6,Value_look_up_tables!$A$474:$B$479,2,FALSE),Value_look_up_tables!$F$92:$H$435,3,FALSE),$B25*VLOOKUP($A25&amp;"|"&amp;VLOOKUP(Nutrients_from_current_land_use!$B$8,Value_look_up_tables!$A$483:$B$484,2,FALSE)&amp;"|"&amp;VLOOKUP(Nutrients_from_current_land_use!$B$7,Value_look_up_tables!$A$439:$C$461,3,FALSE)&amp;"|"&amp;"DrainedArGr",Value_look_up_tables!$F$92:$H$435,3,FALSE))),IFERROR($B25*VLOOKUP($A25&amp;"|"&amp;VLOOKUP(Nutrients_from_current_land_use!$B$7,Value_look_up_tables!$A$439:$C$461,3,FALSE),Value_look_up_tables!$I$92:$K$427,3,FALSE),$B25*VLOOKUP($A25,Value_look_up_tables!$B$92:$M$427,12,FALSE)))))</f>
        <v>0</v>
      </c>
      <c r="D25" s="44" t="str">
        <f>IF(
OR(ISBLANK($A25),ISBLANK($B25),ISBLANK($B$6),ISBLANK($B$5),ISBLANK($B$7),$A25="Residential urban land",$A25="Commercial/industrial urban land",$A25="Open urban land",$A25="Greenspace",$A25="Community food growing",$A25="Woodland",$A25="Shrub",$A25="Water"),"Not applicable",IF(ISNUMBER(IFERROR($B25*VLOOKUP((IF(
OR($A25="Residential urban land",$A25="Commercial/industrial urban land",$A25="Open urban land",$A25="Greenspace",$A25="Community food growing",$A25="Woodland",$A25="Shrub",$A25="Water"),"|||"&amp;$A25,(VLOOKUP(Nutrients_from_current_land_use!$B$5,Value_look_up_tables!$A$465:$B$470,2,FALSE)&amp;"|"&amp;$A25&amp;"|"&amp;VLOOKUP(Nutrients_from_current_land_use!$B$8,Value_look_up_tables!$A$483:$B$484,2,FALSE)&amp;"|"&amp;VLOOKUP(Nutrients_from_current_land_use!$B$7,Value_look_up_tables!$A$439:$C$461,3,FALSE)&amp;"|"&amp;VLOOKUP($B$6,Value_look_up_tables!$A$474:$B$479,2,FALSE)))),Value_look_up_tables!$F$92:$H$435,3,FALSE),
IFERROR($B25*VLOOKUP($A25&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6" spans="1:6" ht="42" customHeight="1" x14ac:dyDescent="0.3">
      <c r="A26" s="49"/>
      <c r="B26" s="35"/>
      <c r="C26" s="43">
        <f>IF(OR(ISBLANK($A26),ISBLANK($B26),ISBLANK($B$6),ISBLANK($B$7)),0,IFERROR($B26*VLOOKUP((IF(OR($A26="Residential urban land",$A26="Commercial/industrial urban land",$A26="Open urban land",$A26="Greenspace",$A26="Community food growing",$A26="Woodland",$A26="Shrub", $A26="Water"), "|||"&amp;$A26, (VLOOKUP(Nutrients_from_current_land_use!$B$5,Value_look_up_tables!$A$465:$B$470,2,FALSE)&amp;"|"&amp;$A26&amp;"|"&amp;VLOOKUP(Nutrients_from_current_land_use!$B$8,Value_look_up_tables!$A$483:$B$484,2,FALSE)&amp;"|"&amp;VLOOKUP(Nutrients_from_current_land_use!$B$7,Value_look_up_tables!$A$439:$C$461,3,FALSE)&amp;"|"&amp;VLOOKUP($B$6,Value_look_up_tables!$A$474:$B$479,2,FALSE)))),Value_look_up_tables!$F$92:$H$435,3,FALSE),
IFERROR(IFERROR($B26*VLOOKUP($A26&amp;"|"&amp;VLOOKUP(Nutrients_from_current_land_use!$B$8,Value_look_up_tables!$A$483:$B$484,2,FALSE)&amp;"|"&amp;VLOOKUP(Nutrients_from_current_land_use!$B$7,Value_look_up_tables!$A$439:$C$461,3,FALSE)&amp;"|"&amp;VLOOKUP($B$6,Value_look_up_tables!$A$474:$B$479,2,FALSE),Value_look_up_tables!$F$92:$H$435,3,FALSE),IFERROR($B26*VLOOKUP($A26&amp;"|"&amp;"TRUE"&amp;"|"&amp;VLOOKUP(Nutrients_from_current_land_use!$B$7,Value_look_up_tables!$A$439:$C$461,3,FALSE)&amp;"|"&amp;VLOOKUP($B$6,Value_look_up_tables!$A$474:$B$479,2,FALSE),Value_look_up_tables!$F$92:$H$435,3,FALSE),$B26*VLOOKUP($A26&amp;"|"&amp;VLOOKUP(Nutrients_from_current_land_use!$B$8,Value_look_up_tables!$A$483:$B$484,2,FALSE)&amp;"|"&amp;VLOOKUP(Nutrients_from_current_land_use!$B$7,Value_look_up_tables!$A$439:$C$461,3,FALSE)&amp;"|"&amp;"DrainedArGr",Value_look_up_tables!$F$92:$H$435,3,FALSE))),IFERROR($B26*VLOOKUP($A26&amp;"|"&amp;VLOOKUP(Nutrients_from_current_land_use!$B$7,Value_look_up_tables!$A$439:$C$461,3,FALSE),Value_look_up_tables!$I$92:$K$427,3,FALSE),$B26*VLOOKUP($A26,Value_look_up_tables!$B$92:$M$427,12,FALSE)))))</f>
        <v>0</v>
      </c>
      <c r="D26" s="44" t="str">
        <f>IF(
OR(ISBLANK($A26),ISBLANK($B26),ISBLANK($B$6),ISBLANK($B$5),ISBLANK($B$7),$A26="Residential urban land",$A26="Commercial/industrial urban land",$A26="Open urban land",$A26="Greenspace",$A26="Community food growing",$A26="Woodland",$A26="Shrub",$A26="Water"),"Not applicable",IF(ISNUMBER(IFERROR($B26*VLOOKUP((IF(
OR($A26="Residential urban land",$A26="Commercial/industrial urban land",$A26="Open urban land",$A26="Greenspace",$A26="Community food growing",$A26="Woodland",$A26="Shrub",$A26="Water"),"|||"&amp;$A26,(VLOOKUP(Nutrients_from_current_land_use!$B$5,Value_look_up_tables!$A$465:$B$470,2,FALSE)&amp;"|"&amp;$A26&amp;"|"&amp;VLOOKUP(Nutrients_from_current_land_use!$B$8,Value_look_up_tables!$A$483:$B$484,2,FALSE)&amp;"|"&amp;VLOOKUP(Nutrients_from_current_land_use!$B$7,Value_look_up_tables!$A$439:$C$461,3,FALSE)&amp;"|"&amp;VLOOKUP($B$6,Value_look_up_tables!$A$474:$B$479,2,FALSE)))),Value_look_up_tables!$F$92:$H$435,3,FALSE),
IFERROR($B26*VLOOKUP($A26&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7" spans="1:6" ht="42" customHeight="1" x14ac:dyDescent="0.3">
      <c r="A27" s="49"/>
      <c r="B27" s="35"/>
      <c r="C27" s="43">
        <f>IF(OR(ISBLANK($A27),ISBLANK($B27),ISBLANK($B$6),ISBLANK($B$7)),0,IFERROR($B27*VLOOKUP((IF(OR($A27="Residential urban land",$A27="Commercial/industrial urban land",$A27="Open urban land",$A27="Greenspace",$A27="Community food growing",$A27="Woodland",$A27="Shrub", $A27="Water"), "|||"&amp;$A27, (VLOOKUP(Nutrients_from_current_land_use!$B$5,Value_look_up_tables!$A$465:$B$470,2,FALSE)&amp;"|"&amp;$A27&amp;"|"&amp;VLOOKUP(Nutrients_from_current_land_use!$B$8,Value_look_up_tables!$A$483:$B$484,2,FALSE)&amp;"|"&amp;VLOOKUP(Nutrients_from_current_land_use!$B$7,Value_look_up_tables!$A$439:$C$461,3,FALSE)&amp;"|"&amp;VLOOKUP($B$6,Value_look_up_tables!$A$474:$B$479,2,FALSE)))),Value_look_up_tables!$F$92:$H$435,3,FALSE),
IFERROR(IFERROR($B27*VLOOKUP($A27&amp;"|"&amp;VLOOKUP(Nutrients_from_current_land_use!$B$8,Value_look_up_tables!$A$483:$B$484,2,FALSE)&amp;"|"&amp;VLOOKUP(Nutrients_from_current_land_use!$B$7,Value_look_up_tables!$A$439:$C$461,3,FALSE)&amp;"|"&amp;VLOOKUP($B$6,Value_look_up_tables!$A$474:$B$479,2,FALSE),Value_look_up_tables!$F$92:$H$435,3,FALSE),IFERROR($B27*VLOOKUP($A27&amp;"|"&amp;"TRUE"&amp;"|"&amp;VLOOKUP(Nutrients_from_current_land_use!$B$7,Value_look_up_tables!$A$439:$C$461,3,FALSE)&amp;"|"&amp;VLOOKUP($B$6,Value_look_up_tables!$A$474:$B$479,2,FALSE),Value_look_up_tables!$F$92:$H$435,3,FALSE),$B27*VLOOKUP($A27&amp;"|"&amp;VLOOKUP(Nutrients_from_current_land_use!$B$8,Value_look_up_tables!$A$483:$B$484,2,FALSE)&amp;"|"&amp;VLOOKUP(Nutrients_from_current_land_use!$B$7,Value_look_up_tables!$A$439:$C$461,3,FALSE)&amp;"|"&amp;"DrainedArGr",Value_look_up_tables!$F$92:$H$435,3,FALSE))),IFERROR($B27*VLOOKUP($A27&amp;"|"&amp;VLOOKUP(Nutrients_from_current_land_use!$B$7,Value_look_up_tables!$A$439:$C$461,3,FALSE),Value_look_up_tables!$I$92:$K$427,3,FALSE),$B27*VLOOKUP($A27,Value_look_up_tables!$B$92:$M$427,12,FALSE)))))</f>
        <v>0</v>
      </c>
      <c r="D27" s="44" t="str">
        <f>IF(
OR(ISBLANK($A27),ISBLANK($B27),ISBLANK($B$6),ISBLANK($B$5),ISBLANK($B$7),$A27="Residential urban land",$A27="Commercial/industrial urban land",$A27="Open urban land",$A27="Greenspace",$A27="Community food growing",$A27="Woodland",$A27="Shrub",$A27="Water"),"Not applicable",IF(ISNUMBER(IFERROR($B27*VLOOKUP((IF(
OR($A27="Residential urban land",$A27="Commercial/industrial urban land",$A27="Open urban land",$A27="Greenspace",$A27="Community food growing",$A27="Woodland",$A27="Shrub",$A27="Water"),"|||"&amp;$A27,(VLOOKUP(Nutrients_from_current_land_use!$B$5,Value_look_up_tables!$A$465:$B$470,2,FALSE)&amp;"|"&amp;$A27&amp;"|"&amp;VLOOKUP(Nutrients_from_current_land_use!$B$8,Value_look_up_tables!$A$483:$B$484,2,FALSE)&amp;"|"&amp;VLOOKUP(Nutrients_from_current_land_use!$B$7,Value_look_up_tables!$A$439:$C$461,3,FALSE)&amp;"|"&amp;VLOOKUP($B$6,Value_look_up_tables!$A$474:$B$479,2,FALSE)))),Value_look_up_tables!$F$92:$H$435,3,FALSE),
IFERROR($B27*VLOOKUP($A27&amp;"|"&amp;VLOOKUP(Nutrients_from_current_land_use!$B$8,Value_look_up_tables!$A$483:$B$484,2,FALSE)&amp;"|"&amp;VLOOKUP(Nutrients_from_current_land_use!$B$7,Value_look_up_tables!$A$439:$C$461,3,FALSE)&amp;"|"&amp;VLOOKUP($B$6,Value_look_up_tables!$A$474:$B$479,2,FALSE),Value_look_up_tables!$F$92:$H$435,3,FALSE),"In the absence of real world data, this figure has been generated using the most relevant average nutrient export coefficient."))),"Not applicable","In the absence of real world data, this figure has been generated using the most relevant average nutrient export coefficient."))</f>
        <v>Not applicable</v>
      </c>
    </row>
    <row r="28" spans="1:6" ht="24" customHeight="1" x14ac:dyDescent="0.3">
      <c r="A28" s="3" t="s">
        <v>144</v>
      </c>
      <c r="B28" s="37">
        <f>SUM(B11:B27)</f>
        <v>0</v>
      </c>
      <c r="C28" s="37">
        <f>SUM(C11:C27)</f>
        <v>0</v>
      </c>
      <c r="D28" s="50"/>
    </row>
    <row r="30" spans="1:6" ht="15.6" x14ac:dyDescent="0.3">
      <c r="F30" s="40"/>
    </row>
  </sheetData>
  <sheetProtection algorithmName="SHA-512" hashValue="/aL2U6cTW0xTTaidzLj6c+Ar/PbZg8gw0IcpU859RYt+wOk2yASOUwLT7zV3z4GZF2TWMUI6z7N5phD6fsXiHQ==" saltValue="Q8K9T0GoEu4GWc+EFSB6OQ==" spinCount="100000" sheet="1" objects="1" scenarios="1"/>
  <protectedRanges>
    <protectedRange algorithmName="SHA-512" hashValue="6MaqfLmjxE2CMsYMEtptASTKbC7XykMYNd+AlVy+V2v/64BykwcwkRmAkImBIYM0n+Am+TaTWEeHGgFZHNJWgA==" saltValue="1lVOneDC33VcvqS0774YtQ==" spinCount="100000" sqref="B5:B8 A11:B27" name="Range1"/>
  </protectedRanges>
  <conditionalFormatting sqref="D11:D27">
    <cfRule type="expression" dxfId="92" priority="14">
      <formula>($D11="In the absence of real world data, this figure has been generated using the most relevant average nutrient reduction coefficient.")</formula>
    </cfRule>
  </conditionalFormatting>
  <dataValidations xWindow="173" yWindow="764" count="1">
    <dataValidation type="decimal" operator="greaterThanOrEqual" allowBlank="1" showErrorMessage="1" prompt="Please enter area in hectares." sqref="B11:B27">
      <formula1>0</formula1>
    </dataValidation>
  </dataValidations>
  <pageMargins left="0.7" right="0.7" top="0.75" bottom="0.75" header="0.3" footer="0.3"/>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xWindow="173" yWindow="764" count="5">
        <x14:dataValidation type="list" operator="greaterThan" allowBlank="1" showErrorMessage="1" errorTitle="Catchment Error" error="Please enter your catchment." prompt="Please enter the Operational Catchment that the development site is within. If unsure Please see the instructions page (Section 3.1) for guidance on how to determine this.">
          <x14:formula1>
            <xm:f>Value_look_up_tables!$A$465:$A$470</xm:f>
          </x14:formula1>
          <xm:sqref>B5</xm:sqref>
        </x14:dataValidation>
        <x14:dataValidation type="list" allowBlank="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14:formula1>
            <xm:f>Value_look_up_tables!$A$442:$A$456</xm:f>
          </x14:formula1>
          <xm:sqref>B7</xm:sqref>
        </x14:dataValidation>
        <x14:dataValidation type="list" showErrorMessage="1" errorTitle="NVZ" error="Please select whether development area is within an NVZ." prompt="Please select whether the development area is within an NVZ. If unsure please see the instructions page (Section 3.4) for guidance on how to determine this. ">
          <x14:formula1>
            <xm:f>Value_look_up_tables!$A$483:$A$484</xm:f>
          </x14:formula1>
          <xm:sqref>B8</xm:sqref>
        </x14:dataValidation>
        <x14:dataValidation type="list" operator="greaterThan" allowBlank="1" showErrorMessage="1" errorTitle="Soil drainage type" error="Pleas enter the soil drainage type for the development site." prompt="Please enter the soil drainage type for the development site. If unsure please see the instructions page (Section 3.2) for guidance on how to determine this.">
          <x14:formula1>
            <xm:f>Value_look_up_tables!$A$474:$A$479</xm:f>
          </x14:formula1>
          <xm:sqref>B6</xm:sqref>
        </x14:dataValidation>
        <x14:dataValidation type="list" allowBlank="1" showErrorMessage="1" errorTitle="Landcover" error="Please select all pre exisitng landcover types." prompt="Select exisiting (pre-development) land use types from the drop down list.">
          <x14:formula1>
            <xm:f>Value_look_up_tables!$A$508:$A$524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heetViews>
  <sheetFormatPr defaultColWidth="9.109375" defaultRowHeight="15" x14ac:dyDescent="0.25"/>
  <cols>
    <col min="1" max="1" width="63.6640625" style="53" customWidth="1"/>
    <col min="2" max="2" width="16.6640625" style="53" customWidth="1"/>
    <col min="3" max="3" width="19.6640625" style="53" customWidth="1"/>
    <col min="4" max="473" width="8.5546875" style="53" customWidth="1"/>
    <col min="474" max="16384" width="9.109375" style="53"/>
  </cols>
  <sheetData>
    <row r="1" spans="1:3" ht="50.25" customHeight="1" x14ac:dyDescent="0.25">
      <c r="A1" s="33" t="s">
        <v>110</v>
      </c>
      <c r="B1" s="52"/>
      <c r="C1" s="52"/>
    </row>
    <row r="2" spans="1:3" ht="362.25" customHeight="1" x14ac:dyDescent="0.25">
      <c r="A2" s="9" t="s">
        <v>677</v>
      </c>
      <c r="B2" s="40"/>
      <c r="C2" s="52"/>
    </row>
    <row r="3" spans="1:3" ht="40.5" customHeight="1" x14ac:dyDescent="0.3">
      <c r="A3" s="10" t="s">
        <v>142</v>
      </c>
      <c r="B3" s="54"/>
      <c r="C3" s="54"/>
    </row>
    <row r="4" spans="1:3" ht="54" customHeight="1" x14ac:dyDescent="0.25">
      <c r="A4" s="57" t="s">
        <v>658</v>
      </c>
      <c r="B4" s="57" t="s">
        <v>656</v>
      </c>
      <c r="C4" s="57" t="s">
        <v>119</v>
      </c>
    </row>
    <row r="5" spans="1:3" ht="23.25" customHeight="1" x14ac:dyDescent="0.25">
      <c r="A5" s="60"/>
      <c r="B5" s="35"/>
      <c r="C5" s="43">
        <f>IFERROR(IF(OR(ISBLANK(A5),ISBLANK(B5)),0,B5*VLOOKUP((IF(OR(A5="Residential urban land",A5="Commercial/industrial urban land",A5="Open urban land",A5="Greenspace",A5="Community food growing",A5="Woodland",A5="Shrub", A5="Water"), "|||"&amp;A5, (VLOOKUP(Nutrients_from_current_land_use!$B$5,Value_look_up_tables!$A$465:$B$470,2,FALSE)&amp;"|"&amp;A5&amp;"|"&amp;VLOOKUP(Nutrients_from_current_land_use!B8,Value_look_up_tables!$A$483:$B$484,2,FALSE)&amp;"|"&amp;VLOOKUP(Nutrients_from_current_land_use!B7,Value_look_up_tables!$A$439:$C$461,3,FALSE)&amp;"|"&amp;VLOOKUP(Nutrients_from_current_land_use!$B$6,Value_look_up_tables!$A$474:$B$479,2,FALSE)))),Value_look_up_tables!$F$92:$H$435,3,FALSE)),0)</f>
        <v>0</v>
      </c>
    </row>
    <row r="6" spans="1:3" ht="23.25" customHeight="1" x14ac:dyDescent="0.25">
      <c r="A6" s="61"/>
      <c r="B6" s="62"/>
      <c r="C6" s="43">
        <f>IFERROR(IF(OR(ISBLANK(A6),ISBLANK(B6)),0,B6*VLOOKUP((IF(OR(A6="Residential urban land",A6="Commercial/industrial urban land",A6="Open urban land",A6="Greenspace",A6="Community food growing",A6="Woodland",A6="Shrub", A6="Water"), "|||"&amp;A6, (VLOOKUP(Nutrients_from_current_land_use!$B$5,Value_look_up_tables!$A$465:$B$470,2,FALSE)&amp;"|"&amp;A6&amp;"|"&amp;VLOOKUP(Nutrients_from_current_land_use!B9,Value_look_up_tables!$A$483:$B$484,2,FALSE)&amp;"|"&amp;VLOOKUP(Nutrients_from_current_land_use!B8,Value_look_up_tables!$A$439:$C$461,3,FALSE)&amp;"|"&amp;VLOOKUP(Nutrients_from_current_land_use!$B$6,Value_look_up_tables!$A$474:$B$479,2,FALSE)))),Value_look_up_tables!$F$92:$H$435,3,FALSE)),0)</f>
        <v>0</v>
      </c>
    </row>
    <row r="7" spans="1:3" ht="23.25" customHeight="1" x14ac:dyDescent="0.25">
      <c r="A7" s="61"/>
      <c r="B7" s="62"/>
      <c r="C7" s="43">
        <f>IFERROR(IF(OR(ISBLANK(A7),ISBLANK(B7)),0,B7*VLOOKUP((IF(OR(A7="Residential urban land",A7="Commercial/industrial urban land",A7="Open urban land",A7="Greenspace",A7="Community food growing",A7="Woodland",A7="Shrub", A7="Water"), "|||"&amp;A7, (VLOOKUP(Nutrients_from_current_land_use!$B$5,Value_look_up_tables!$A$465:$B$470,2,FALSE)&amp;"|"&amp;A7&amp;"|"&amp;VLOOKUP(Nutrients_from_current_land_use!B10,Value_look_up_tables!$A$483:$B$484,2,FALSE)&amp;"|"&amp;VLOOKUP(Nutrients_from_current_land_use!B9,Value_look_up_tables!$A$439:$C$461,3,FALSE)&amp;"|"&amp;VLOOKUP(Nutrients_from_current_land_use!$B$6,Value_look_up_tables!$A$474:$B$479,2,FALSE)))),Value_look_up_tables!$F$92:$H$435,3,FALSE)),0)</f>
        <v>0</v>
      </c>
    </row>
    <row r="8" spans="1:3" ht="23.25" customHeight="1" x14ac:dyDescent="0.25">
      <c r="A8" s="61"/>
      <c r="B8" s="62"/>
      <c r="C8" s="43">
        <f>IFERROR(IF(OR(ISBLANK(A8),ISBLANK(B8)),0,B8*VLOOKUP((IF(OR(A8="Residential urban land",A8="Commercial/industrial urban land",A8="Open urban land",A8="Greenspace",A8="Community food growing",A8="Woodland",A8="Shrub", A8="Water"), "|||"&amp;A8, (VLOOKUP(Nutrients_from_current_land_use!$B$5,Value_look_up_tables!$A$465:$B$470,2,FALSE)&amp;"|"&amp;A8&amp;"|"&amp;VLOOKUP(Nutrients_from_current_land_use!B11,Value_look_up_tables!$A$483:$B$484,2,FALSE)&amp;"|"&amp;VLOOKUP(Nutrients_from_current_land_use!B10,Value_look_up_tables!$A$439:$C$461,3,FALSE)&amp;"|"&amp;VLOOKUP(Nutrients_from_current_land_use!$B$6,Value_look_up_tables!$A$474:$B$479,2,FALSE)))),Value_look_up_tables!$F$92:$H$435,3,FALSE)),0)</f>
        <v>0</v>
      </c>
    </row>
    <row r="9" spans="1:3" ht="23.25" customHeight="1" x14ac:dyDescent="0.25">
      <c r="A9" s="61"/>
      <c r="B9" s="62"/>
      <c r="C9" s="43">
        <f>IFERROR(IF(OR(ISBLANK(A9),ISBLANK(B9)),0,B9*VLOOKUP((IF(OR(A9="Residential urban land",A9="Commercial/industrial urban land",A9="Open urban land",A9="Greenspace",A9="Community food growing",A9="Woodland",A9="Shrub", A9="Water"), "|||"&amp;A9, (VLOOKUP(Nutrients_from_current_land_use!$B$5,Value_look_up_tables!$A$465:$B$470,2,FALSE)&amp;"|"&amp;A9&amp;"|"&amp;VLOOKUP(Nutrients_from_current_land_use!B12,Value_look_up_tables!$A$483:$B$484,2,FALSE)&amp;"|"&amp;VLOOKUP(Nutrients_from_current_land_use!B11,Value_look_up_tables!$A$439:$C$461,3,FALSE)&amp;"|"&amp;VLOOKUP(Nutrients_from_current_land_use!$B$6,Value_look_up_tables!$A$474:$B$479,2,FALSE)))),Value_look_up_tables!$F$92:$H$435,3,FALSE)),0)</f>
        <v>0</v>
      </c>
    </row>
    <row r="10" spans="1:3" ht="23.25" customHeight="1" x14ac:dyDescent="0.25">
      <c r="A10" s="61"/>
      <c r="B10" s="62"/>
      <c r="C10" s="43">
        <f>IFERROR(IF(OR(ISBLANK(A10),ISBLANK(B10)),0,B10*VLOOKUP((IF(OR(A10="Residential urban land",A10="Commercial/industrial urban land",A10="Open urban land",A10="Greenspace",A10="Community food growing",A10="Woodland",A10="Shrub", A10="Water"), "|||"&amp;A10, (VLOOKUP(Nutrients_from_current_land_use!$B$5,Value_look_up_tables!$A$465:$B$470,2,FALSE)&amp;"|"&amp;A10&amp;"|"&amp;VLOOKUP(Nutrients_from_current_land_use!B13,Value_look_up_tables!$A$483:$B$484,2,FALSE)&amp;"|"&amp;VLOOKUP(Nutrients_from_current_land_use!B12,Value_look_up_tables!$A$439:$C$461,3,FALSE)&amp;"|"&amp;VLOOKUP(Nutrients_from_current_land_use!$B$6,Value_look_up_tables!$A$474:$B$479,2,FALSE)))),Value_look_up_tables!$F$92:$H$435,3,FALSE)),0)</f>
        <v>0</v>
      </c>
    </row>
    <row r="11" spans="1:3" ht="23.25" customHeight="1" x14ac:dyDescent="0.25">
      <c r="A11" s="61"/>
      <c r="B11" s="62"/>
      <c r="C11" s="43">
        <f>IFERROR(IF(OR(ISBLANK(A11),ISBLANK(B11)),0,B11*VLOOKUP((IF(OR(A11="Residential urban land",A11="Commercial/industrial urban land",A11="Open urban land",A11="Greenspace",A11="Community food growing",A11="Woodland",A11="Shrub", A11="Water"), "|||"&amp;A11, (VLOOKUP(Nutrients_from_current_land_use!$B$5,Value_look_up_tables!$A$465:$B$470,2,FALSE)&amp;"|"&amp;A11&amp;"|"&amp;VLOOKUP(Nutrients_from_current_land_use!B14,Value_look_up_tables!$A$483:$B$484,2,FALSE)&amp;"|"&amp;VLOOKUP(Nutrients_from_current_land_use!B13,Value_look_up_tables!$A$439:$C$461,3,FALSE)&amp;"|"&amp;VLOOKUP(Nutrients_from_current_land_use!$B$6,Value_look_up_tables!$A$474:$B$479,2,FALSE)))),Value_look_up_tables!$F$92:$H$435,3,FALSE)),0)</f>
        <v>0</v>
      </c>
    </row>
    <row r="12" spans="1:3" ht="23.25" customHeight="1" x14ac:dyDescent="0.25">
      <c r="A12" s="61"/>
      <c r="B12" s="62"/>
      <c r="C12" s="43">
        <f>IFERROR(IF(OR(ISBLANK(A12),ISBLANK(B12)),0,B12*VLOOKUP((IF(OR(A12="Residential urban land",A12="Commercial/industrial urban land",A12="Open urban land",A12="Greenspace",A12="Community food growing",A12="Woodland",A12="Shrub", A12="Water"), "|||"&amp;A12, (VLOOKUP(Nutrients_from_current_land_use!$B$5,Value_look_up_tables!$A$465:$B$470,2,FALSE)&amp;"|"&amp;A12&amp;"|"&amp;VLOOKUP(Nutrients_from_current_land_use!B15,Value_look_up_tables!$A$483:$B$484,2,FALSE)&amp;"|"&amp;VLOOKUP(Nutrients_from_current_land_use!B14,Value_look_up_tables!$A$439:$C$461,3,FALSE)&amp;"|"&amp;VLOOKUP(Nutrients_from_current_land_use!$B$6,Value_look_up_tables!$A$474:$B$479,2,FALSE)))),Value_look_up_tables!$F$92:$H$435,3,FALSE)),0)</f>
        <v>0</v>
      </c>
    </row>
    <row r="13" spans="1:3" ht="23.25" customHeight="1" x14ac:dyDescent="0.25">
      <c r="A13" s="61"/>
      <c r="B13" s="62"/>
      <c r="C13" s="43">
        <f>IFERROR(IF(OR(ISBLANK(A13),ISBLANK(B13)),0,B13*VLOOKUP((IF(OR(A13="Residential urban land",A13="Commercial/industrial urban land",A13="Open urban land",A13="Greenspace",A13="Community food growing",A13="Woodland",A13="Shrub", A13="Water"), "|||"&amp;A13, (VLOOKUP(Nutrients_from_current_land_use!$B$5,Value_look_up_tables!$A$465:$B$470,2,FALSE)&amp;"|"&amp;A13&amp;"|"&amp;VLOOKUP(Nutrients_from_current_land_use!B16,Value_look_up_tables!$A$483:$B$484,2,FALSE)&amp;"|"&amp;VLOOKUP(Nutrients_from_current_land_use!B15,Value_look_up_tables!$A$439:$C$461,3,FALSE)&amp;"|"&amp;VLOOKUP(Nutrients_from_current_land_use!$B$6,Value_look_up_tables!$A$474:$B$479,2,FALSE)))),Value_look_up_tables!$F$92:$H$435,3,FALSE)),0)</f>
        <v>0</v>
      </c>
    </row>
    <row r="14" spans="1:3" ht="23.25" customHeight="1" x14ac:dyDescent="0.25">
      <c r="A14" s="61"/>
      <c r="B14" s="62"/>
      <c r="C14" s="43">
        <f>IFERROR(IF(OR(ISBLANK(A14),ISBLANK(B14)),0,B14*VLOOKUP((IF(OR(A14="Residential urban land",A14="Commercial/industrial urban land",A14="Open urban land",A14="Greenspace",A14="Community food growing",A14="Woodland",A14="Shrub", A14="Water"), "|||"&amp;A14, (VLOOKUP(Nutrients_from_current_land_use!$B$5,Value_look_up_tables!$A$465:$B$470,2,FALSE)&amp;"|"&amp;A14&amp;"|"&amp;VLOOKUP(Nutrients_from_current_land_use!B17,Value_look_up_tables!$A$483:$B$484,2,FALSE)&amp;"|"&amp;VLOOKUP(Nutrients_from_current_land_use!B16,Value_look_up_tables!$A$439:$C$461,3,FALSE)&amp;"|"&amp;VLOOKUP(Nutrients_from_current_land_use!$B$6,Value_look_up_tables!$A$474:$B$479,2,FALSE)))),Value_look_up_tables!$F$92:$H$435,3,FALSE)),0)</f>
        <v>0</v>
      </c>
    </row>
    <row r="15" spans="1:3" ht="23.25" customHeight="1" x14ac:dyDescent="0.25">
      <c r="A15" s="61"/>
      <c r="B15" s="62"/>
      <c r="C15" s="43">
        <f>IFERROR(IF(OR(ISBLANK(A15),ISBLANK(B15)),0,B15*VLOOKUP((IF(OR(A15="Residential urban land",A15="Commercial/industrial urban land",A15="Open urban land",A15="Greenspace",A15="Community food growing",A15="Woodland",A15="Shrub", A15="Water"), "|||"&amp;A15, (VLOOKUP(Nutrients_from_current_land_use!$B$5,Value_look_up_tables!$A$465:$B$470,2,FALSE)&amp;"|"&amp;A15&amp;"|"&amp;VLOOKUP(Nutrients_from_current_land_use!B18,Value_look_up_tables!$A$483:$B$484,2,FALSE)&amp;"|"&amp;VLOOKUP(Nutrients_from_current_land_use!B17,Value_look_up_tables!$A$439:$C$461,3,FALSE)&amp;"|"&amp;VLOOKUP(Nutrients_from_current_land_use!$B$6,Value_look_up_tables!$A$474:$B$479,2,FALSE)))),Value_look_up_tables!$F$92:$H$435,3,FALSE)),0)</f>
        <v>0</v>
      </c>
    </row>
    <row r="16" spans="1:3" ht="23.25" customHeight="1" x14ac:dyDescent="0.25">
      <c r="A16" s="61"/>
      <c r="B16" s="62"/>
      <c r="C16" s="43">
        <f>IFERROR(IF(OR(ISBLANK(A16),ISBLANK(B16)),0,B16*VLOOKUP((IF(OR(A16="Residential urban land",A16="Commercial/industrial urban land",A16="Open urban land",A16="Greenspace",A16="Community food growing",A16="Woodland",A16="Shrub", A16="Water"), "|||"&amp;A16, (VLOOKUP(Nutrients_from_current_land_use!$B$5,Value_look_up_tables!$A$465:$B$470,2,FALSE)&amp;"|"&amp;A16&amp;"|"&amp;VLOOKUP(Nutrients_from_current_land_use!B19,Value_look_up_tables!$A$483:$B$484,2,FALSE)&amp;"|"&amp;VLOOKUP(Nutrients_from_current_land_use!B18,Value_look_up_tables!$A$439:$C$461,3,FALSE)&amp;"|"&amp;VLOOKUP(Nutrients_from_current_land_use!$B$6,Value_look_up_tables!$A$474:$B$479,2,FALSE)))),Value_look_up_tables!$F$92:$H$435,3,FALSE)),0)</f>
        <v>0</v>
      </c>
    </row>
    <row r="17" spans="1:5" ht="23.25" customHeight="1" x14ac:dyDescent="0.25">
      <c r="A17" s="61"/>
      <c r="B17" s="62"/>
      <c r="C17" s="43">
        <f>IFERROR(IF(OR(ISBLANK(A17),ISBLANK(B17)),0,B17*VLOOKUP((IF(OR(A17="Residential urban land",A17="Commercial/industrial urban land",A17="Open urban land",A17="Greenspace",A17="Community food growing",A17="Woodland",A17="Shrub", A17="Water"), "|||"&amp;A17, (VLOOKUP(Nutrients_from_current_land_use!$B$5,Value_look_up_tables!$A$465:$B$470,2,FALSE)&amp;"|"&amp;A17&amp;"|"&amp;VLOOKUP(Nutrients_from_current_land_use!B20,Value_look_up_tables!$A$483:$B$484,2,FALSE)&amp;"|"&amp;VLOOKUP(Nutrients_from_current_land_use!B19,Value_look_up_tables!$A$439:$C$461,3,FALSE)&amp;"|"&amp;VLOOKUP(Nutrients_from_current_land_use!$B$6,Value_look_up_tables!$A$474:$B$479,2,FALSE)))),Value_look_up_tables!$F$92:$H$435,3,FALSE)),0)</f>
        <v>0</v>
      </c>
    </row>
    <row r="18" spans="1:5" ht="23.25" customHeight="1" x14ac:dyDescent="0.25">
      <c r="A18" s="61"/>
      <c r="B18" s="62"/>
      <c r="C18" s="43">
        <f>IFERROR(IF(OR(ISBLANK(A18),ISBLANK(B18)),0,B18*VLOOKUP((IF(OR(A18="Residential urban land",A18="Commercial/industrial urban land",A18="Open urban land",A18="Greenspace",A18="Community food growing",A18="Woodland",A18="Shrub", A18="Water"), "|||"&amp;A18, (VLOOKUP(Nutrients_from_current_land_use!$B$5,Value_look_up_tables!$A$465:$B$470,2,FALSE)&amp;"|"&amp;A18&amp;"|"&amp;VLOOKUP(Nutrients_from_current_land_use!B21,Value_look_up_tables!$A$483:$B$484,2,FALSE)&amp;"|"&amp;VLOOKUP(Nutrients_from_current_land_use!B20,Value_look_up_tables!$A$439:$C$461,3,FALSE)&amp;"|"&amp;VLOOKUP(Nutrients_from_current_land_use!$B$6,Value_look_up_tables!$A$474:$B$479,2,FALSE)))),Value_look_up_tables!$F$92:$H$435,3,FALSE)),0)</f>
        <v>0</v>
      </c>
    </row>
    <row r="19" spans="1:5" ht="23.25" customHeight="1" x14ac:dyDescent="0.25">
      <c r="A19" s="61"/>
      <c r="B19" s="62"/>
      <c r="C19" s="43">
        <f>IFERROR(IF(OR(ISBLANK(A19),ISBLANK(B19)),0,B19*VLOOKUP((IF(OR(A19="Residential urban land",A19="Commercial/industrial urban land",A19="Open urban land",A19="Greenspace",A19="Community food growing",A19="Woodland",A19="Shrub", A19="Water"), "|||"&amp;A19, (VLOOKUP(Nutrients_from_current_land_use!$B$5,Value_look_up_tables!$A$465:$B$470,2,FALSE)&amp;"|"&amp;A19&amp;"|"&amp;VLOOKUP(Nutrients_from_current_land_use!B22,Value_look_up_tables!$A$483:$B$484,2,FALSE)&amp;"|"&amp;VLOOKUP(Nutrients_from_current_land_use!B21,Value_look_up_tables!$A$439:$C$461,3,FALSE)&amp;"|"&amp;VLOOKUP(Nutrients_from_current_land_use!$B$6,Value_look_up_tables!$A$474:$B$479,2,FALSE)))),Value_look_up_tables!$F$92:$H$435,3,FALSE)),0)</f>
        <v>0</v>
      </c>
    </row>
    <row r="20" spans="1:5" ht="23.25" customHeight="1" x14ac:dyDescent="0.3">
      <c r="A20" s="61"/>
      <c r="B20" s="62"/>
      <c r="C20" s="43">
        <f>IFERROR(IF(OR(ISBLANK(A20),ISBLANK(B20)),0,B20*VLOOKUP((IF(OR(A20="Residential urban land",A20="Commercial/industrial urban land",A20="Open urban land",A20="Greenspace",A20="Community food growing",A20="Woodland",A20="Shrub", A20="Water"), "|||"&amp;A20, (VLOOKUP(Nutrients_from_current_land_use!$B$5,Value_look_up_tables!$A$465:$B$470,2,FALSE)&amp;"|"&amp;A20&amp;"|"&amp;VLOOKUP(Nutrients_from_current_land_use!B23,Value_look_up_tables!$A$483:$B$484,2,FALSE)&amp;"|"&amp;VLOOKUP(Nutrients_from_current_land_use!B22,Value_look_up_tables!$A$439:$C$461,3,FALSE)&amp;"|"&amp;VLOOKUP(Nutrients_from_current_land_use!$B$6,Value_look_up_tables!$A$474:$B$479,2,FALSE)))),Value_look_up_tables!$F$92:$H$435,3,FALSE)),0)</f>
        <v>0</v>
      </c>
      <c r="E20" s="54"/>
    </row>
    <row r="21" spans="1:5" ht="23.25" customHeight="1" x14ac:dyDescent="0.25">
      <c r="A21" s="61"/>
      <c r="B21" s="62"/>
      <c r="C21" s="43">
        <f>IFERROR(IF(OR(ISBLANK(A21),ISBLANK(B21)),0,B21*VLOOKUP((IF(OR(A21="Residential urban land",A21="Commercial/industrial urban land",A21="Open urban land",A21="Greenspace",A21="Community food growing",A21="Woodland",A21="Shrub", A21="Water"), "|||"&amp;A21, (VLOOKUP(Nutrients_from_current_land_use!$B$5,Value_look_up_tables!$A$465:$B$470,2,FALSE)&amp;"|"&amp;A21&amp;"|"&amp;VLOOKUP(Nutrients_from_current_land_use!B24,Value_look_up_tables!$A$483:$B$484,2,FALSE)&amp;"|"&amp;VLOOKUP(Nutrients_from_current_land_use!B23,Value_look_up_tables!$A$439:$C$461,3,FALSE)&amp;"|"&amp;VLOOKUP(Nutrients_from_current_land_use!$B$6,Value_look_up_tables!$A$474:$B$479,2,FALSE)))),Value_look_up_tables!$F$92:$H$435,3,FALSE)),0)</f>
        <v>0</v>
      </c>
    </row>
    <row r="22" spans="1:5" ht="23.25" customHeight="1" x14ac:dyDescent="0.25">
      <c r="A22" s="59" t="s">
        <v>144</v>
      </c>
      <c r="B22" s="56">
        <f>SUM(B5:B21)</f>
        <v>0</v>
      </c>
      <c r="C22" s="56">
        <f>SUM(C5:C21)</f>
        <v>0</v>
      </c>
    </row>
  </sheetData>
  <sheetProtection algorithmName="SHA-512" hashValue="PgDLWY1S/u1bG80Tgo16PyKkoaN2E22eroXpnQDGIVM1x+/85ppsmR+1Hn3cVvFE0j5pCPg5BeQ0VlPyWP6uqw==" saltValue="P18e1nYZOvsTVUwrHfOpTQ==" spinCount="100000" sheet="1" objects="1" scenarios="1"/>
  <protectedRanges>
    <protectedRange algorithmName="SHA-512" hashValue="MvmTLotpKiuRnedI3A4NjKJPVt4Aw8hcOvmE+D0rBMjM9TiU4ekXkprnHN0k9oVg0inb+CLcUsLFrJxBFcC6uw==" saltValue="93Zg0snhziumGVhjlXa2zg==" spinCount="100000" sqref="A5:B21" name="Range1"/>
  </protectedRanges>
  <dataValidations xWindow="214" yWindow="437" count="1">
    <dataValidation type="decimal" operator="greaterThanOrEqual" allowBlank="1" showErrorMessage="1" prompt="Please enter area in hectares." sqref="B5:B21">
      <formula1>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xWindow="214" yWindow="437" count="1">
        <x14:dataValidation type="list" allowBlank="1" showErrorMessage="1" errorTitle="Landcover" error="Please select all pre exisitng landcover types." prompt="Select post-development land use types from the drop down list.">
          <x14:formula1>
            <xm:f>Value_look_up_tables!$A$497:$A$504</xm:f>
          </x14:formula1>
          <xm:sqref>A5:A21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heetViews>
  <sheetFormatPr defaultColWidth="9.109375" defaultRowHeight="15" x14ac:dyDescent="0.3"/>
  <cols>
    <col min="1" max="1" width="140.6640625" style="63" customWidth="1"/>
    <col min="2" max="3" width="19.88671875" style="63" customWidth="1"/>
    <col min="4" max="4" width="19.5546875" style="63" customWidth="1"/>
    <col min="5" max="5" width="60.88671875" style="63" customWidth="1"/>
    <col min="6" max="6" width="23" style="63" customWidth="1"/>
    <col min="7" max="7" width="21.5546875" style="63" customWidth="1"/>
    <col min="8" max="8" width="59.5546875" style="63" customWidth="1"/>
    <col min="9" max="471" width="8.5546875" style="63" customWidth="1"/>
    <col min="472" max="16384" width="9.109375" style="63"/>
  </cols>
  <sheetData>
    <row r="1" spans="1:11" ht="51.75" customHeight="1" x14ac:dyDescent="0.3">
      <c r="A1" s="33" t="s">
        <v>660</v>
      </c>
      <c r="B1" s="52"/>
      <c r="C1" s="52"/>
      <c r="D1" s="52"/>
    </row>
    <row r="2" spans="1:11" ht="409.6" customHeight="1" x14ac:dyDescent="0.3">
      <c r="A2" s="9" t="s">
        <v>676</v>
      </c>
      <c r="B2" s="40"/>
      <c r="C2" s="40"/>
      <c r="D2" s="40"/>
    </row>
    <row r="3" spans="1:11" ht="39.75" customHeight="1" x14ac:dyDescent="0.3">
      <c r="A3" s="66" t="s">
        <v>659</v>
      </c>
      <c r="B3" s="40"/>
      <c r="C3" s="40"/>
      <c r="D3" s="40"/>
    </row>
    <row r="4" spans="1:11" ht="67.5" customHeight="1" x14ac:dyDescent="0.3">
      <c r="A4" s="58" t="s">
        <v>661</v>
      </c>
      <c r="B4" s="58" t="s">
        <v>662</v>
      </c>
      <c r="C4" s="58" t="s">
        <v>663</v>
      </c>
      <c r="D4" s="58" t="s">
        <v>145</v>
      </c>
      <c r="E4" s="58" t="s">
        <v>664</v>
      </c>
      <c r="F4" s="58" t="s">
        <v>665</v>
      </c>
      <c r="G4" s="58" t="s">
        <v>666</v>
      </c>
      <c r="H4" s="65" t="s">
        <v>134</v>
      </c>
    </row>
    <row r="5" spans="1:11" ht="36" customHeight="1" x14ac:dyDescent="0.3">
      <c r="A5" s="60"/>
      <c r="B5" s="35"/>
      <c r="C5" s="70"/>
      <c r="D5" s="43">
        <f>IFERROR(IF(ISBLANK(A5),0,IF(ISBLANK(B5),0,VLOOKUP(A5,Nutrients_from_future_land_use!$A$5:$C$21,3,FALSE)*(B5/VLOOKUP(A5,Nutrients_from_future_land_use!$A$5:$C$21,2,FALSE)))),0)</f>
        <v>0</v>
      </c>
      <c r="E5" s="70"/>
      <c r="F5" s="70"/>
      <c r="G5" s="43">
        <f>IFERROR(IF(OR(ISBLANK($A5),ISBLANK($B5),ISBLANK($F5)),0,$C5/100*D5*F5/100),0)</f>
        <v>0</v>
      </c>
      <c r="H5" s="63" t="str">
        <f>IF(SUMIFS($B$5:$B$29,$A$5:$A$29,A5)&gt;SUMIFS(Nutrients_from_future_land_use!$B$5:$B$21,Nutrients_from_future_land_use!$A$5:$A$21,A5),"Area of new land covers within SuDS catchment area exceeds the area of new land covers proposed","Not applicable")</f>
        <v>Not applicable</v>
      </c>
    </row>
    <row r="6" spans="1:11" ht="36" customHeight="1" x14ac:dyDescent="0.3">
      <c r="A6" s="61"/>
      <c r="B6" s="62"/>
      <c r="C6" s="70"/>
      <c r="D6" s="43">
        <f>IFERROR(IF(ISBLANK(A6),0,IF(ISBLANK(B6),0,VLOOKUP(A6,Nutrients_from_future_land_use!$A$5:$C$21,3,FALSE)*(B6/VLOOKUP(A6,Nutrients_from_future_land_use!$A$5:$C$21,2,FALSE)))),0)</f>
        <v>0</v>
      </c>
      <c r="E6" s="70"/>
      <c r="F6" s="70"/>
      <c r="G6" s="43">
        <f t="shared" ref="G6:G29" si="0">IFERROR(IF(OR(ISBLANK($A6),ISBLANK($B6),ISBLANK($F6)),0,$C6/100*D6*F6/100),0)</f>
        <v>0</v>
      </c>
      <c r="H6" s="63" t="str">
        <f>IF(SUMIFS($B$5:$B$29,$A$5:$A$29,A6)&gt;SUMIFS(Nutrients_from_future_land_use!$B$5:$B$21,Nutrients_from_future_land_use!$A$5:$A$21,A6),"Area of new land covers within SuDS catchment area exceeds the area of new land covers proposed","Not applicable")</f>
        <v>Not applicable</v>
      </c>
    </row>
    <row r="7" spans="1:11" ht="36" customHeight="1" x14ac:dyDescent="0.3">
      <c r="A7" s="61"/>
      <c r="B7" s="62"/>
      <c r="C7" s="70"/>
      <c r="D7" s="43">
        <f>IFERROR(IF(ISBLANK(A7),0,IF(ISBLANK(B7),0,VLOOKUP(A7,Nutrients_from_future_land_use!$A$5:$C$21,3,FALSE)*(B7/VLOOKUP(A7,Nutrients_from_future_land_use!$A$5:$C$21,2,FALSE)))),0)</f>
        <v>0</v>
      </c>
      <c r="E7" s="70"/>
      <c r="F7" s="70"/>
      <c r="G7" s="43">
        <f t="shared" si="0"/>
        <v>0</v>
      </c>
      <c r="H7" s="63" t="str">
        <f>IF(SUMIFS($B$5:$B$29,$A$5:$A$29,A7)&gt;SUMIFS(Nutrients_from_future_land_use!$B$5:$B$21,Nutrients_from_future_land_use!$A$5:$A$21,A7),"Area of new land covers within SuDS catchment area exceeds the area of new land covers proposed","Not applicable")</f>
        <v>Not applicable</v>
      </c>
    </row>
    <row r="8" spans="1:11" ht="36" customHeight="1" x14ac:dyDescent="0.3">
      <c r="A8" s="61"/>
      <c r="B8" s="62"/>
      <c r="C8" s="70"/>
      <c r="D8" s="43">
        <f>IFERROR(IF(ISBLANK(A8),0,IF(ISBLANK(B8),0,VLOOKUP(A8,Nutrients_from_future_land_use!$A$5:$C$21,3,FALSE)*(B8/VLOOKUP(A8,Nutrients_from_future_land_use!$A$5:$C$21,2,FALSE)))),0)</f>
        <v>0</v>
      </c>
      <c r="E8" s="70"/>
      <c r="F8" s="70"/>
      <c r="G8" s="43">
        <f t="shared" si="0"/>
        <v>0</v>
      </c>
      <c r="H8" s="63" t="str">
        <f>IF(SUMIFS($B$5:$B$29,$A$5:$A$29,A8)&gt;SUMIFS(Nutrients_from_future_land_use!$B$5:$B$21,Nutrients_from_future_land_use!$A$5:$A$21,A8),"Area of new land covers within SuDS catchment area exceeds the area of new land covers proposed","Not applicable")</f>
        <v>Not applicable</v>
      </c>
    </row>
    <row r="9" spans="1:11" ht="36" customHeight="1" x14ac:dyDescent="0.3">
      <c r="A9" s="61"/>
      <c r="B9" s="62"/>
      <c r="C9" s="70"/>
      <c r="D9" s="43">
        <f>IFERROR(IF(ISBLANK(A9),0,IF(ISBLANK(B9),0,VLOOKUP(A9,Nutrients_from_future_land_use!$A$5:$C$21,3,FALSE)*(B9/VLOOKUP(A9,Nutrients_from_future_land_use!$A$5:$C$21,2,FALSE)))),0)</f>
        <v>0</v>
      </c>
      <c r="E9" s="70"/>
      <c r="F9" s="70"/>
      <c r="G9" s="43">
        <f t="shared" si="0"/>
        <v>0</v>
      </c>
      <c r="H9" s="63" t="str">
        <f>IF(SUMIFS($B$5:$B$29,$A$5:$A$29,A9)&gt;SUMIFS(Nutrients_from_future_land_use!$B$5:$B$21,Nutrients_from_future_land_use!$A$5:$A$21,A9),"Area of new land covers within SuDS catchment area exceeds the area of new land covers proposed","Not applicable")</f>
        <v>Not applicable</v>
      </c>
      <c r="K9" s="64"/>
    </row>
    <row r="10" spans="1:11" ht="36" customHeight="1" x14ac:dyDescent="0.3">
      <c r="A10" s="61"/>
      <c r="B10" s="62"/>
      <c r="C10" s="70"/>
      <c r="D10" s="43">
        <f>IFERROR(IF(ISBLANK(A10),0,IF(ISBLANK(B10),0,VLOOKUP(A10,Nutrients_from_future_land_use!$A$5:$C$21,3,FALSE)*(B10/VLOOKUP(A10,Nutrients_from_future_land_use!$A$5:$C$21,2,FALSE)))),0)</f>
        <v>0</v>
      </c>
      <c r="E10" s="70"/>
      <c r="F10" s="70"/>
      <c r="G10" s="43">
        <f t="shared" si="0"/>
        <v>0</v>
      </c>
      <c r="H10" s="63" t="str">
        <f>IF(SUMIFS($B$5:$B$29,$A$5:$A$29,A10)&gt;SUMIFS(Nutrients_from_future_land_use!$B$5:$B$21,Nutrients_from_future_land_use!$A$5:$A$21,A10),"Area of new land covers within SuDS catchment area exceeds the area of new land covers proposed","Not applicable")</f>
        <v>Not applicable</v>
      </c>
      <c r="K10" s="64"/>
    </row>
    <row r="11" spans="1:11" ht="36" customHeight="1" x14ac:dyDescent="0.3">
      <c r="A11" s="61"/>
      <c r="B11" s="62"/>
      <c r="C11" s="70"/>
      <c r="D11" s="43">
        <f>IFERROR(IF(ISBLANK(A11),0,IF(ISBLANK(B11),0,VLOOKUP(A11,Nutrients_from_future_land_use!$A$5:$C$21,3,FALSE)*(B11/VLOOKUP(A11,Nutrients_from_future_land_use!$A$5:$C$21,2,FALSE)))),0)</f>
        <v>0</v>
      </c>
      <c r="E11" s="70"/>
      <c r="F11" s="70"/>
      <c r="G11" s="43">
        <f t="shared" si="0"/>
        <v>0</v>
      </c>
      <c r="H11" s="63" t="str">
        <f>IF(SUMIFS($B$5:$B$29,$A$5:$A$29,A11)&gt;SUMIFS(Nutrients_from_future_land_use!$B$5:$B$21,Nutrients_from_future_land_use!$A$5:$A$21,A11),"Area of new land covers within SuDS catchment area exceeds the area of new land covers proposed","Not applicable")</f>
        <v>Not applicable</v>
      </c>
      <c r="K11" s="64"/>
    </row>
    <row r="12" spans="1:11" ht="36" customHeight="1" x14ac:dyDescent="0.3">
      <c r="A12" s="61"/>
      <c r="B12" s="62"/>
      <c r="C12" s="70"/>
      <c r="D12" s="43">
        <f>IFERROR(IF(ISBLANK(A12),0,IF(ISBLANK(B12),0,VLOOKUP(A12,Nutrients_from_future_land_use!$A$5:$C$21,3,FALSE)*(B12/VLOOKUP(A12,Nutrients_from_future_land_use!$A$5:$C$21,2,FALSE)))),0)</f>
        <v>0</v>
      </c>
      <c r="E12" s="70"/>
      <c r="F12" s="70"/>
      <c r="G12" s="43">
        <f t="shared" si="0"/>
        <v>0</v>
      </c>
      <c r="H12" s="63" t="str">
        <f>IF(SUMIFS($B$5:$B$29,$A$5:$A$29,A12)&gt;SUMIFS(Nutrients_from_future_land_use!$B$5:$B$21,Nutrients_from_future_land_use!$A$5:$A$21,A12),"Area of new land covers within SuDS catchment area exceeds the area of new land covers proposed","Not applicable")</f>
        <v>Not applicable</v>
      </c>
      <c r="K12" s="64"/>
    </row>
    <row r="13" spans="1:11" ht="36" customHeight="1" x14ac:dyDescent="0.3">
      <c r="A13" s="61"/>
      <c r="B13" s="62"/>
      <c r="C13" s="70"/>
      <c r="D13" s="43">
        <f>IFERROR(IF(ISBLANK(A13),0,IF(ISBLANK(B13),0,VLOOKUP(A13,Nutrients_from_future_land_use!$A$5:$C$21,3,FALSE)*(B13/VLOOKUP(A13,Nutrients_from_future_land_use!$A$5:$C$21,2,FALSE)))),0)</f>
        <v>0</v>
      </c>
      <c r="E13" s="70"/>
      <c r="F13" s="70"/>
      <c r="G13" s="43">
        <f t="shared" si="0"/>
        <v>0</v>
      </c>
      <c r="H13" s="63" t="str">
        <f>IF(SUMIFS($B$5:$B$29,$A$5:$A$29,A13)&gt;SUMIFS(Nutrients_from_future_land_use!$B$5:$B$21,Nutrients_from_future_land_use!$A$5:$A$21,A13),"Area of new land covers within SuDS catchment area exceeds the area of new land covers proposed","Not applicable")</f>
        <v>Not applicable</v>
      </c>
      <c r="K13" s="64"/>
    </row>
    <row r="14" spans="1:11" ht="36" customHeight="1" x14ac:dyDescent="0.3">
      <c r="A14" s="61"/>
      <c r="B14" s="62"/>
      <c r="C14" s="70"/>
      <c r="D14" s="43">
        <f>IFERROR(IF(ISBLANK(A14),0,IF(ISBLANK(B14),0,VLOOKUP(A14,Nutrients_from_future_land_use!$A$5:$C$21,3,FALSE)*(B14/VLOOKUP(A14,Nutrients_from_future_land_use!$A$5:$C$21,2,FALSE)))),0)</f>
        <v>0</v>
      </c>
      <c r="E14" s="70"/>
      <c r="F14" s="70"/>
      <c r="G14" s="43">
        <f t="shared" si="0"/>
        <v>0</v>
      </c>
      <c r="H14" s="63" t="str">
        <f>IF(SUMIFS($B$5:$B$29,$A$5:$A$29,A14)&gt;SUMIFS(Nutrients_from_future_land_use!$B$5:$B$21,Nutrients_from_future_land_use!$A$5:$A$21,A14),"Area of new land covers within SuDS catchment area exceeds the area of new land covers proposed","Not applicable")</f>
        <v>Not applicable</v>
      </c>
      <c r="K14" s="64"/>
    </row>
    <row r="15" spans="1:11" ht="36" customHeight="1" x14ac:dyDescent="0.3">
      <c r="A15" s="61"/>
      <c r="B15" s="62"/>
      <c r="C15" s="70"/>
      <c r="D15" s="43">
        <f>IFERROR(IF(ISBLANK(A15),0,IF(ISBLANK(B15),0,VLOOKUP(A15,Nutrients_from_future_land_use!$A$5:$C$21,3,FALSE)*(B15/VLOOKUP(A15,Nutrients_from_future_land_use!$A$5:$C$21,2,FALSE)))),0)</f>
        <v>0</v>
      </c>
      <c r="E15" s="70"/>
      <c r="F15" s="70"/>
      <c r="G15" s="43">
        <f t="shared" si="0"/>
        <v>0</v>
      </c>
      <c r="H15" s="63" t="str">
        <f>IF(SUMIFS($B$5:$B$29,$A$5:$A$29,A15)&gt;SUMIFS(Nutrients_from_future_land_use!$B$5:$B$21,Nutrients_from_future_land_use!$A$5:$A$21,A15),"Area of new land covers within SuDS catchment area exceeds the area of new land covers proposed","Not applicable")</f>
        <v>Not applicable</v>
      </c>
    </row>
    <row r="16" spans="1:11" ht="36" customHeight="1" x14ac:dyDescent="0.3">
      <c r="A16" s="61"/>
      <c r="B16" s="62"/>
      <c r="C16" s="70"/>
      <c r="D16" s="43">
        <f>IFERROR(IF(ISBLANK(A16),0,IF(ISBLANK(B16),0,VLOOKUP(A16,Nutrients_from_future_land_use!$A$5:$C$21,3,FALSE)*(B16/VLOOKUP(A16,Nutrients_from_future_land_use!$A$5:$C$21,2,FALSE)))),0)</f>
        <v>0</v>
      </c>
      <c r="E16" s="70"/>
      <c r="F16" s="70"/>
      <c r="G16" s="43">
        <f t="shared" si="0"/>
        <v>0</v>
      </c>
      <c r="H16" s="63" t="str">
        <f>IF(SUMIFS($B$5:$B$29,$A$5:$A$29,A16)&gt;SUMIFS(Nutrients_from_future_land_use!$B$5:$B$21,Nutrients_from_future_land_use!$A$5:$A$21,A16),"Area of new land covers within SuDS catchment area exceeds the area of new land covers proposed","Not applicable")</f>
        <v>Not applicable</v>
      </c>
    </row>
    <row r="17" spans="1:8" ht="36" customHeight="1" x14ac:dyDescent="0.3">
      <c r="A17" s="61"/>
      <c r="B17" s="62"/>
      <c r="C17" s="70"/>
      <c r="D17" s="43">
        <f>IFERROR(IF(ISBLANK(A17),0,IF(ISBLANK(B17),0,VLOOKUP(A17,Nutrients_from_future_land_use!$A$5:$C$21,3,FALSE)*(B17/VLOOKUP(A17,Nutrients_from_future_land_use!$A$5:$C$21,2,FALSE)))),0)</f>
        <v>0</v>
      </c>
      <c r="E17" s="70"/>
      <c r="F17" s="70"/>
      <c r="G17" s="43">
        <f t="shared" si="0"/>
        <v>0</v>
      </c>
      <c r="H17" s="63" t="str">
        <f>IF(SUMIFS($B$5:$B$29,$A$5:$A$29,A17)&gt;SUMIFS(Nutrients_from_future_land_use!$B$5:$B$21,Nutrients_from_future_land_use!$A$5:$A$21,A17),"Area of new land covers within SuDS catchment area exceeds the area of new land covers proposed","Not applicable")</f>
        <v>Not applicable</v>
      </c>
    </row>
    <row r="18" spans="1:8" ht="36" customHeight="1" x14ac:dyDescent="0.3">
      <c r="A18" s="61"/>
      <c r="B18" s="62"/>
      <c r="C18" s="70"/>
      <c r="D18" s="43">
        <f>IFERROR(IF(ISBLANK(A18),0,IF(ISBLANK(B18),0,VLOOKUP(A18,Nutrients_from_future_land_use!$A$5:$C$21,3,FALSE)*(B18/VLOOKUP(A18,Nutrients_from_future_land_use!$A$5:$C$21,2,FALSE)))),0)</f>
        <v>0</v>
      </c>
      <c r="E18" s="70"/>
      <c r="F18" s="70"/>
      <c r="G18" s="43">
        <f t="shared" si="0"/>
        <v>0</v>
      </c>
      <c r="H18" s="63" t="str">
        <f>IF(SUMIFS($B$5:$B$29,$A$5:$A$29,A18)&gt;SUMIFS(Nutrients_from_future_land_use!$B$5:$B$21,Nutrients_from_future_land_use!$A$5:$A$21,A18),"Area of new land covers within SuDS catchment area exceeds the area of new land covers proposed","Not applicable")</f>
        <v>Not applicable</v>
      </c>
    </row>
    <row r="19" spans="1:8" ht="36" customHeight="1" x14ac:dyDescent="0.3">
      <c r="A19" s="61"/>
      <c r="B19" s="62"/>
      <c r="C19" s="70"/>
      <c r="D19" s="43">
        <f>IFERROR(IF(ISBLANK(A19),0,IF(ISBLANK(B19),0,VLOOKUP(A19,Nutrients_from_future_land_use!$A$5:$C$21,3,FALSE)*(B19/VLOOKUP(A19,Nutrients_from_future_land_use!$A$5:$C$21,2,FALSE)))),0)</f>
        <v>0</v>
      </c>
      <c r="E19" s="70"/>
      <c r="F19" s="70"/>
      <c r="G19" s="43">
        <f t="shared" si="0"/>
        <v>0</v>
      </c>
      <c r="H19" s="63" t="str">
        <f>IF(SUMIFS($B$5:$B$29,$A$5:$A$29,A19)&gt;SUMIFS(Nutrients_from_future_land_use!$B$5:$B$21,Nutrients_from_future_land_use!$A$5:$A$21,A19),"Area of new land covers within SuDS catchment area exceeds the area of new land covers proposed","Not applicable")</f>
        <v>Not applicable</v>
      </c>
    </row>
    <row r="20" spans="1:8" ht="36" customHeight="1" x14ac:dyDescent="0.3">
      <c r="A20" s="61"/>
      <c r="B20" s="62"/>
      <c r="C20" s="70"/>
      <c r="D20" s="43">
        <f>IFERROR(IF(ISBLANK(A20),0,IF(ISBLANK(B20),0,VLOOKUP(A20,Nutrients_from_future_land_use!$A$5:$C$21,3,FALSE)*(B20/VLOOKUP(A20,Nutrients_from_future_land_use!$A$5:$C$21,2,FALSE)))),0)</f>
        <v>0</v>
      </c>
      <c r="E20" s="70"/>
      <c r="F20" s="70"/>
      <c r="G20" s="43">
        <f t="shared" si="0"/>
        <v>0</v>
      </c>
      <c r="H20" s="63" t="str">
        <f>IF(SUMIFS($B$5:$B$29,$A$5:$A$29,A20)&gt;SUMIFS(Nutrients_from_future_land_use!$B$5:$B$21,Nutrients_from_future_land_use!$A$5:$A$21,A20),"Area of new land covers within SuDS catchment area exceeds the area of new land covers proposed","Not applicable")</f>
        <v>Not applicable</v>
      </c>
    </row>
    <row r="21" spans="1:8" ht="36" customHeight="1" x14ac:dyDescent="0.3">
      <c r="A21" s="61"/>
      <c r="B21" s="62"/>
      <c r="C21" s="70"/>
      <c r="D21" s="43">
        <f>IFERROR(IF(ISBLANK(A21),0,IF(ISBLANK(B21),0,VLOOKUP(A21,Nutrients_from_future_land_use!$A$5:$C$21,3,FALSE)*(B21/VLOOKUP(A21,Nutrients_from_future_land_use!$A$5:$C$21,2,FALSE)))),0)</f>
        <v>0</v>
      </c>
      <c r="E21" s="70"/>
      <c r="F21" s="70"/>
      <c r="G21" s="43">
        <f t="shared" si="0"/>
        <v>0</v>
      </c>
      <c r="H21" s="63" t="str">
        <f>IF(SUMIFS($B$5:$B$29,$A$5:$A$29,A21)&gt;SUMIFS(Nutrients_from_future_land_use!$B$5:$B$21,Nutrients_from_future_land_use!$A$5:$A$21,A21),"Area of new land covers within SuDS catchment area exceeds the area of new land covers proposed","Not applicable")</f>
        <v>Not applicable</v>
      </c>
    </row>
    <row r="22" spans="1:8" ht="36" customHeight="1" x14ac:dyDescent="0.3">
      <c r="A22" s="61"/>
      <c r="B22" s="62"/>
      <c r="C22" s="70"/>
      <c r="D22" s="43">
        <f>IFERROR(IF(ISBLANK(A22),0,IF(ISBLANK(B22),0,VLOOKUP(A22,Nutrients_from_future_land_use!$A$5:$C$21,3,FALSE)*(B22/VLOOKUP(A22,Nutrients_from_future_land_use!$A$5:$C$21,2,FALSE)))),0)</f>
        <v>0</v>
      </c>
      <c r="E22" s="70"/>
      <c r="F22" s="70"/>
      <c r="G22" s="43">
        <f t="shared" si="0"/>
        <v>0</v>
      </c>
      <c r="H22" s="63" t="str">
        <f>IF(SUMIFS($B$5:$B$29,$A$5:$A$29,A22)&gt;SUMIFS(Nutrients_from_future_land_use!$B$5:$B$21,Nutrients_from_future_land_use!$A$5:$A$21,A22),"Area of new land covers within SuDS catchment area exceeds the area of new land covers proposed","Not applicable")</f>
        <v>Not applicable</v>
      </c>
    </row>
    <row r="23" spans="1:8" ht="36" customHeight="1" x14ac:dyDescent="0.3">
      <c r="A23" s="61"/>
      <c r="B23" s="62"/>
      <c r="C23" s="70"/>
      <c r="D23" s="43">
        <f>IFERROR(IF(ISBLANK(A23),0,IF(ISBLANK(B23),0,VLOOKUP(A23,Nutrients_from_future_land_use!$A$5:$C$21,3,FALSE)*(B23/VLOOKUP(A23,Nutrients_from_future_land_use!$A$5:$C$21,2,FALSE)))),0)</f>
        <v>0</v>
      </c>
      <c r="E23" s="70"/>
      <c r="F23" s="70"/>
      <c r="G23" s="43">
        <f t="shared" si="0"/>
        <v>0</v>
      </c>
      <c r="H23" s="63" t="str">
        <f>IF(SUMIFS($B$5:$B$29,$A$5:$A$29,A23)&gt;SUMIFS(Nutrients_from_future_land_use!$B$5:$B$21,Nutrients_from_future_land_use!$A$5:$A$21,A23),"Area of new land covers within SuDS catchment area exceeds the area of new land covers proposed","Not applicable")</f>
        <v>Not applicable</v>
      </c>
    </row>
    <row r="24" spans="1:8" ht="36" customHeight="1" x14ac:dyDescent="0.3">
      <c r="A24" s="61"/>
      <c r="B24" s="62"/>
      <c r="C24" s="70"/>
      <c r="D24" s="43">
        <f>IFERROR(IF(ISBLANK(A24),0,IF(ISBLANK(B24),0,VLOOKUP(A24,Nutrients_from_future_land_use!$A$5:$C$21,3,FALSE)*(B24/VLOOKUP(A24,Nutrients_from_future_land_use!$A$5:$C$21,2,FALSE)))),0)</f>
        <v>0</v>
      </c>
      <c r="E24" s="70"/>
      <c r="F24" s="70"/>
      <c r="G24" s="43">
        <f t="shared" si="0"/>
        <v>0</v>
      </c>
      <c r="H24" s="63" t="str">
        <f>IF(SUMIFS($B$5:$B$29,$A$5:$A$29,A24)&gt;SUMIFS(Nutrients_from_future_land_use!$B$5:$B$21,Nutrients_from_future_land_use!$A$5:$A$21,A24),"Area of new land covers within SuDS catchment area exceeds the area of new land covers proposed","Not applicable")</f>
        <v>Not applicable</v>
      </c>
    </row>
    <row r="25" spans="1:8" ht="36" customHeight="1" x14ac:dyDescent="0.3">
      <c r="A25" s="61"/>
      <c r="B25" s="62"/>
      <c r="C25" s="70"/>
      <c r="D25" s="43">
        <f>IFERROR(IF(ISBLANK(A25),0,IF(ISBLANK(B25),0,VLOOKUP(A25,Nutrients_from_future_land_use!$A$5:$C$21,3,FALSE)*(B25/VLOOKUP(A25,Nutrients_from_future_land_use!$A$5:$C$21,2,FALSE)))),0)</f>
        <v>0</v>
      </c>
      <c r="E25" s="70"/>
      <c r="F25" s="70"/>
      <c r="G25" s="43">
        <f t="shared" si="0"/>
        <v>0</v>
      </c>
      <c r="H25" s="63" t="str">
        <f>IF(SUMIFS($B$5:$B$29,$A$5:$A$29,A25)&gt;SUMIFS(Nutrients_from_future_land_use!$B$5:$B$21,Nutrients_from_future_land_use!$A$5:$A$21,A25),"Area of new land covers within SuDS catchment area exceeds the area of new land covers proposed","Not applicable")</f>
        <v>Not applicable</v>
      </c>
    </row>
    <row r="26" spans="1:8" ht="36" customHeight="1" x14ac:dyDescent="0.3">
      <c r="A26" s="61"/>
      <c r="B26" s="62"/>
      <c r="C26" s="70"/>
      <c r="D26" s="43">
        <f>IFERROR(IF(ISBLANK(A26),0,IF(ISBLANK(B26),0,VLOOKUP(A26,Nutrients_from_future_land_use!$A$5:$C$21,3,FALSE)*(B26/VLOOKUP(A26,Nutrients_from_future_land_use!$A$5:$C$21,2,FALSE)))),0)</f>
        <v>0</v>
      </c>
      <c r="E26" s="70"/>
      <c r="F26" s="70"/>
      <c r="G26" s="43">
        <f t="shared" si="0"/>
        <v>0</v>
      </c>
      <c r="H26" s="63" t="str">
        <f>IF(SUMIFS($B$5:$B$29,$A$5:$A$29,A26)&gt;SUMIFS(Nutrients_from_future_land_use!$B$5:$B$21,Nutrients_from_future_land_use!$A$5:$A$21,A26),"Area of new land covers within SuDS catchment area exceeds the area of new land covers proposed","Not applicable")</f>
        <v>Not applicable</v>
      </c>
    </row>
    <row r="27" spans="1:8" ht="36" customHeight="1" x14ac:dyDescent="0.3">
      <c r="A27" s="61"/>
      <c r="B27" s="62"/>
      <c r="C27" s="70"/>
      <c r="D27" s="43">
        <f>IFERROR(IF(ISBLANK(A27),0,IF(ISBLANK(B27),0,VLOOKUP(A27,Nutrients_from_future_land_use!$A$5:$C$21,3,FALSE)*(B27/VLOOKUP(A27,Nutrients_from_future_land_use!$A$5:$C$21,2,FALSE)))),0)</f>
        <v>0</v>
      </c>
      <c r="E27" s="70"/>
      <c r="F27" s="70"/>
      <c r="G27" s="43">
        <f t="shared" si="0"/>
        <v>0</v>
      </c>
      <c r="H27" s="63" t="str">
        <f>IF(SUMIFS($B$5:$B$29,$A$5:$A$29,A27)&gt;SUMIFS(Nutrients_from_future_land_use!$B$5:$B$21,Nutrients_from_future_land_use!$A$5:$A$21,A27),"Area of new land covers within SuDS catchment area exceeds the area of new land covers proposed","Not applicable")</f>
        <v>Not applicable</v>
      </c>
    </row>
    <row r="28" spans="1:8" ht="36" customHeight="1" x14ac:dyDescent="0.3">
      <c r="A28" s="61"/>
      <c r="B28" s="62"/>
      <c r="C28" s="70"/>
      <c r="D28" s="43">
        <f>IFERROR(IF(ISBLANK(A28),0,IF(ISBLANK(B28),0,VLOOKUP(A28,Nutrients_from_future_land_use!$A$5:$C$21,3,FALSE)*(B28/VLOOKUP(A28,Nutrients_from_future_land_use!$A$5:$C$21,2,FALSE)))),0)</f>
        <v>0</v>
      </c>
      <c r="E28" s="70"/>
      <c r="F28" s="70"/>
      <c r="G28" s="43">
        <f t="shared" si="0"/>
        <v>0</v>
      </c>
      <c r="H28" s="63" t="str">
        <f>IF(SUMIFS($B$5:$B$29,$A$5:$A$29,A28)&gt;SUMIFS(Nutrients_from_future_land_use!$B$5:$B$21,Nutrients_from_future_land_use!$A$5:$A$21,A28),"Area of new land covers within SuDS catchment area exceeds the area of new land covers proposed","Not applicable")</f>
        <v>Not applicable</v>
      </c>
    </row>
    <row r="29" spans="1:8" ht="36" customHeight="1" x14ac:dyDescent="0.3">
      <c r="A29" s="61"/>
      <c r="B29" s="62"/>
      <c r="C29" s="70"/>
      <c r="D29" s="43">
        <f>IFERROR(IF(ISBLANK(A29),0,IF(ISBLANK(B29),0,VLOOKUP(A29,Nutrients_from_future_land_use!$A$5:$C$21,3,FALSE)*(B29/VLOOKUP(A29,Nutrients_from_future_land_use!$A$5:$C$21,2,FALSE)))),0)</f>
        <v>0</v>
      </c>
      <c r="E29" s="70"/>
      <c r="F29" s="70"/>
      <c r="G29" s="43">
        <f t="shared" si="0"/>
        <v>0</v>
      </c>
      <c r="H29" s="63" t="str">
        <f>IF(SUMIFS($B$5:$B$29,$A$5:$A$29,A29)&gt;SUMIFS(Nutrients_from_future_land_use!$B$5:$B$21,Nutrients_from_future_land_use!$A$5:$A$21,A29),"Area of new land covers within SuDS catchment area exceeds the area of new land covers proposed","Not applicable")</f>
        <v>Not applicable</v>
      </c>
    </row>
    <row r="30" spans="1:8" ht="22.5" customHeight="1" x14ac:dyDescent="0.3">
      <c r="A30" s="59" t="s">
        <v>144</v>
      </c>
      <c r="B30" s="26">
        <f>SUM(B5:B29)</f>
        <v>0</v>
      </c>
      <c r="C30" s="69"/>
      <c r="D30" s="26">
        <f t="shared" ref="D30" si="1">SUM(D5:D29)</f>
        <v>0</v>
      </c>
      <c r="E30" s="68"/>
      <c r="F30" s="68"/>
      <c r="G30" s="56">
        <f>SUM(G5:G29)</f>
        <v>0</v>
      </c>
      <c r="H30" s="67"/>
    </row>
  </sheetData>
  <sheetProtection algorithmName="SHA-512" hashValue="d6lwm1kEYThjVId40vs73mNEptw15ug8LPbSIGcGHgRFO0uzlZJaK4QLTvOdeix2Gx0hbIsyuBmG48Lcd4BZLg==" saltValue="msWLmPEGW84JSNrswYRFpA==" spinCount="100000" sheet="1" objects="1" scenarios="1"/>
  <protectedRanges>
    <protectedRange algorithmName="SHA-512" hashValue="MvmTLotpKiuRnedI3A4NjKJPVt4Aw8hcOvmE+D0rBMjM9TiU4ekXkprnHN0k9oVg0inb+CLcUsLFrJxBFcC6uw==" saltValue="93Zg0snhziumGVhjlXa2zg==" spinCount="100000" sqref="A5:A29 B30:D30" name="Range1"/>
    <protectedRange algorithmName="SHA-512" hashValue="MvmTLotpKiuRnedI3A4NjKJPVt4Aw8hcOvmE+D0rBMjM9TiU4ekXkprnHN0k9oVg0inb+CLcUsLFrJxBFcC6uw==" saltValue="93Zg0snhziumGVhjlXa2zg==" spinCount="100000" sqref="B5:C29" name="Range1_1"/>
  </protectedRanges>
  <phoneticPr fontId="3" type="noConversion"/>
  <dataValidations count="4">
    <dataValidation type="decimal" operator="greaterThanOrEqual" allowBlank="1" showErrorMessage="1" prompt="Please enter area in hectares." sqref="B5:B29">
      <formula1>0</formula1>
    </dataValidation>
    <dataValidation type="decimal" allowBlank="1" showErrorMessage="1" prompt="Please enter area in hectares." sqref="C5:C29">
      <formula1>0</formula1>
      <formula2>100</formula2>
    </dataValidation>
    <dataValidation allowBlank="1" showErrorMessage="1" prompt="Please enter area in hectares." sqref="B30:D30"/>
    <dataValidation type="decimal" allowBlank="1" showErrorMessage="1" sqref="F5:F29">
      <formula1>0</formula1>
      <formula2>100</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_xlfn.ANCHORARRAY(Value_look_up_tables!$A$528)</xm:f>
          </x14:formula1>
          <xm:sqref>A5:A29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Normal="100" workbookViewId="0"/>
  </sheetViews>
  <sheetFormatPr defaultColWidth="9.109375" defaultRowHeight="15" x14ac:dyDescent="0.3"/>
  <cols>
    <col min="1" max="1" width="80.5546875" style="63" customWidth="1"/>
    <col min="2" max="2" width="27.5546875" style="63" customWidth="1"/>
    <col min="3" max="4" width="40.5546875" style="63" customWidth="1"/>
    <col min="5" max="466" width="8.5546875" style="63" customWidth="1"/>
    <col min="467" max="16384" width="9.109375" style="63"/>
  </cols>
  <sheetData>
    <row r="1" spans="1:3" ht="48.75" customHeight="1" x14ac:dyDescent="0.3">
      <c r="A1" s="33" t="s">
        <v>118</v>
      </c>
      <c r="B1" s="135"/>
      <c r="C1" s="136"/>
    </row>
    <row r="2" spans="1:3" ht="236.25" customHeight="1" x14ac:dyDescent="0.3">
      <c r="A2" s="94" t="s">
        <v>675</v>
      </c>
      <c r="B2" s="71"/>
    </row>
    <row r="3" spans="1:3" ht="45.75" customHeight="1" x14ac:dyDescent="0.3">
      <c r="A3" s="31" t="s">
        <v>117</v>
      </c>
      <c r="B3" s="72"/>
    </row>
    <row r="4" spans="1:3" ht="22.5" customHeight="1" x14ac:dyDescent="0.3">
      <c r="A4" s="79" t="s">
        <v>130</v>
      </c>
      <c r="B4" s="2" t="s">
        <v>131</v>
      </c>
    </row>
    <row r="5" spans="1:3" ht="22.5" customHeight="1" x14ac:dyDescent="0.3">
      <c r="A5" s="73" t="s">
        <v>135</v>
      </c>
      <c r="B5" s="74">
        <f>Nutrients_from_wastewater!B18</f>
        <v>0</v>
      </c>
    </row>
    <row r="6" spans="1:3" ht="22.5" customHeight="1" x14ac:dyDescent="0.3">
      <c r="A6" s="19" t="s">
        <v>136</v>
      </c>
      <c r="B6" s="75">
        <f>IFERROR(Nutrients_from_future_land_use!C22-SuDS!G30-Nutrients_from_current_land_use!C28,0)</f>
        <v>0</v>
      </c>
    </row>
    <row r="7" spans="1:3" ht="22.5" customHeight="1" x14ac:dyDescent="0.3">
      <c r="A7" s="19" t="s">
        <v>137</v>
      </c>
      <c r="B7" s="75">
        <f>IFERROR(B5+B6,0)</f>
        <v>0</v>
      </c>
    </row>
    <row r="8" spans="1:3" ht="22.5" customHeight="1" x14ac:dyDescent="0.3">
      <c r="A8" s="19" t="s">
        <v>138</v>
      </c>
      <c r="B8" s="75">
        <f>IFERROR(IF(B7&lt;0,B7,B7*1.2),0)</f>
        <v>0</v>
      </c>
    </row>
    <row r="9" spans="1:3" ht="22.5" customHeight="1" x14ac:dyDescent="0.3">
      <c r="A9" s="80" t="str">
        <f>IFERROR(IF(AND(Nutrients_from_wastewater!$B$5&lt;DATE(2025,1,1),OR((VLOOKUP(Nutrients_from_wastewater!$B$9,Value_look_up_tables!$A$5:$E$86,2,FALSE))&gt;(VLOOKUP(Nutrients_from_wastewater!$B$9,Value_look_up_tables!$A$5:$E$86,4,FALSE)),(VLOOKUP(Nutrients_from_wastewater!$B$9,Value_look_up_tables!$A$5:$E$86,3,FALSE))&gt;(VLOOKUP(Nutrients_from_wastewater!$B$9,Value_look_up_tables!$A$5:$E$86,5,FALSE)))),"Post-2030 annual nutrient budget","Annual nutrient budget"),"Annual nutrient budget")</f>
        <v>Annual nutrient budget</v>
      </c>
      <c r="B9" s="81"/>
    </row>
    <row r="10" spans="1:3" ht="22.5" customHeight="1" x14ac:dyDescent="0.3">
      <c r="A10" s="73" t="s">
        <v>139</v>
      </c>
      <c r="B10" s="75">
        <f>IFERROR(IF(ROUND(B8,2)&lt;0,0,ROUND(B8,2)),0)</f>
        <v>0</v>
      </c>
    </row>
    <row r="11" spans="1:3" ht="22.5" customHeight="1" x14ac:dyDescent="0.3">
      <c r="A11" s="80" t="str">
        <f>IF(Nutrients_from_wastewater!A19="Not applicable","Not applicable",IF(LEFT(Nutrients_from_wastewater!A19,9)="Pre-2030 ",LEFT(Nutrients_from_wastewater!A19,9),LEFT(Nutrients_from_wastewater!A19,10))&amp;"nutrient budget")</f>
        <v>Not applicable</v>
      </c>
      <c r="B11" s="81"/>
    </row>
    <row r="12" spans="1:3" ht="22.5" customHeight="1" x14ac:dyDescent="0.3">
      <c r="A12" s="73" t="str">
        <f>IF(A11&lt;&gt;"Not applicable","The total annual nitrogen load to mitigate is (kg TN/yr):","Not applicable")</f>
        <v>Not applicable</v>
      </c>
      <c r="B12" s="76" t="str">
        <f>IF(IFERROR(ROUND((Nutrients_from_wastewater!B20+$B$6)*1.2,2),"Not applicable")&lt;0,0,IFERROR(ROUND((Nutrients_from_wastewater!B20+$B$6)*1.2,2),"Not applicable"))</f>
        <v>Not applicable</v>
      </c>
    </row>
    <row r="13" spans="1:3" ht="22.5" customHeight="1" x14ac:dyDescent="0.3">
      <c r="A13" s="80" t="str">
        <f>IF(Nutrients_from_wastewater!A21="Not applicable","Not applicable",LEFT(Nutrients_from_wastewater!A21,9)&amp;"nutrient budget")</f>
        <v>Not applicable</v>
      </c>
      <c r="B13" s="81"/>
    </row>
    <row r="14" spans="1:3" ht="22.5" customHeight="1" x14ac:dyDescent="0.3">
      <c r="A14" s="77" t="str">
        <f>IF(A13&lt;&gt;"Not applicable","The total annual nitrogen load to mitigate is (kg TN/yr):","Not applicable")</f>
        <v>Not applicable</v>
      </c>
      <c r="B14" s="76" t="str">
        <f>IF(IFERROR(IF(Nutrients_from_wastewater!$A$21="Not applicable","Not applicable",ROUND((Nutrients_from_wastewater!B22+$B$6)*1.2,2)),IFERROR(B12,"Not applicable"))&lt;0,0,IFERROR(IF(Nutrients_from_wastewater!$A$21="Not applicable","Not applicable",ROUND((Nutrients_from_wastewater!B22+$B$6)*1.2,2)),IFERROR(B12,"")))</f>
        <v>Not applicable</v>
      </c>
    </row>
    <row r="15" spans="1:3" ht="22.5" customHeight="1" x14ac:dyDescent="0.3">
      <c r="A15" s="72"/>
      <c r="B15" s="78"/>
    </row>
    <row r="16" spans="1:3" ht="15.6" x14ac:dyDescent="0.3">
      <c r="A16" s="72"/>
      <c r="B16" s="78"/>
      <c r="C16" s="55"/>
    </row>
  </sheetData>
  <sheetProtection algorithmName="SHA-512" hashValue="WCvlwtKoeA67TiiQQq57rxgE331k5IaSnPznDJ1bfBl5awKhLruaPuxwqjEAp53fkP+YXkwb/29v2IZr3rwvBw==" saltValue="XpEEJF3o8IQRJHG6AmAv1w==" spinCount="100000" sheet="1" objects="1" scenarios="1"/>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'C:\Users\DS56\OneDrive - Ricardo Plc\NE NN\[Copy of Herefordshire Council Phosphate Budget Calculator_Final.xlsx]Stage 2 and 3 lookups'!#REF!</xm:f>
          </x14:formula1>
          <xm:sqref>D4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9"/>
  <sheetViews>
    <sheetView zoomScaleNormal="100" workbookViewId="0"/>
  </sheetViews>
  <sheetFormatPr defaultColWidth="65.44140625" defaultRowHeight="15" x14ac:dyDescent="0.25"/>
  <cols>
    <col min="1" max="1" width="58.109375" style="83" bestFit="1" customWidth="1"/>
    <col min="2" max="4" width="15.6640625" style="83" customWidth="1"/>
    <col min="5" max="5" width="25.6640625" style="83" customWidth="1"/>
    <col min="6" max="6" width="50.6640625" style="83" customWidth="1"/>
    <col min="7" max="8" width="15.6640625" style="83" customWidth="1"/>
    <col min="9" max="9" width="25.6640625" style="83" customWidth="1"/>
    <col min="10" max="13" width="15.6640625" style="83" customWidth="1"/>
    <col min="14" max="16384" width="65.44140625" style="83"/>
  </cols>
  <sheetData>
    <row r="1" spans="1:14" ht="59.25" customHeight="1" x14ac:dyDescent="0.25">
      <c r="A1" s="91" t="s">
        <v>108</v>
      </c>
      <c r="B1" s="105"/>
      <c r="C1" s="82"/>
      <c r="D1" s="82"/>
      <c r="E1" s="82"/>
      <c r="F1" s="82"/>
      <c r="G1" s="82"/>
      <c r="H1" s="82"/>
      <c r="I1" s="82"/>
      <c r="J1" s="82"/>
      <c r="K1" s="82"/>
      <c r="L1" s="82"/>
      <c r="M1" s="82"/>
      <c r="N1" s="82"/>
    </row>
    <row r="2" spans="1:14" ht="51" customHeight="1" x14ac:dyDescent="0.25">
      <c r="A2" s="24" t="s">
        <v>151</v>
      </c>
    </row>
    <row r="3" spans="1:14" ht="42" customHeight="1" x14ac:dyDescent="0.25">
      <c r="A3" s="93" t="s">
        <v>3</v>
      </c>
      <c r="B3" s="106"/>
    </row>
    <row r="4" spans="1:14" ht="75.75" customHeight="1" x14ac:dyDescent="0.25">
      <c r="A4" s="111" t="s">
        <v>4</v>
      </c>
      <c r="B4" s="112" t="s">
        <v>5</v>
      </c>
      <c r="C4" s="112" t="s">
        <v>104</v>
      </c>
      <c r="D4" s="113" t="s">
        <v>121</v>
      </c>
      <c r="E4" s="84"/>
      <c r="F4" s="85"/>
      <c r="G4" s="85"/>
      <c r="H4" s="84"/>
      <c r="I4" s="84"/>
      <c r="J4" s="85"/>
      <c r="L4" s="86"/>
      <c r="M4" s="86"/>
    </row>
    <row r="5" spans="1:14" x14ac:dyDescent="0.25">
      <c r="A5" s="114" t="s">
        <v>247</v>
      </c>
      <c r="B5" s="94">
        <v>27</v>
      </c>
      <c r="C5" s="94">
        <v>27</v>
      </c>
      <c r="D5" s="115">
        <v>27</v>
      </c>
      <c r="E5" s="86"/>
      <c r="F5" s="86"/>
      <c r="G5" s="86"/>
      <c r="H5" s="86"/>
      <c r="I5" s="86"/>
      <c r="J5" s="86"/>
      <c r="L5" s="86"/>
      <c r="M5" s="86"/>
    </row>
    <row r="6" spans="1:14" x14ac:dyDescent="0.25">
      <c r="A6" s="114" t="s">
        <v>248</v>
      </c>
      <c r="B6" s="94">
        <v>27</v>
      </c>
      <c r="C6" s="94">
        <v>27</v>
      </c>
      <c r="D6" s="115">
        <v>27</v>
      </c>
      <c r="E6" s="86"/>
      <c r="F6" s="86"/>
      <c r="G6" s="86"/>
      <c r="H6" s="86"/>
      <c r="I6" s="86"/>
      <c r="J6" s="86"/>
      <c r="L6" s="86"/>
      <c r="M6" s="86"/>
    </row>
    <row r="7" spans="1:14" x14ac:dyDescent="0.25">
      <c r="A7" s="114" t="s">
        <v>249</v>
      </c>
      <c r="B7" s="94">
        <v>27</v>
      </c>
      <c r="C7" s="94">
        <v>27</v>
      </c>
      <c r="D7" s="115">
        <v>10</v>
      </c>
      <c r="E7" s="86"/>
      <c r="F7" s="86"/>
      <c r="G7" s="86"/>
      <c r="H7" s="86"/>
      <c r="I7" s="86"/>
      <c r="J7" s="86"/>
      <c r="L7" s="86"/>
      <c r="M7" s="86"/>
    </row>
    <row r="8" spans="1:14" x14ac:dyDescent="0.25">
      <c r="A8" s="114" t="s">
        <v>250</v>
      </c>
      <c r="B8" s="94">
        <v>27</v>
      </c>
      <c r="C8" s="94">
        <v>27</v>
      </c>
      <c r="D8" s="115">
        <v>10</v>
      </c>
      <c r="E8" s="86"/>
      <c r="F8" s="86"/>
      <c r="G8" s="86"/>
      <c r="H8" s="86"/>
      <c r="I8" s="86"/>
      <c r="J8" s="86"/>
      <c r="L8" s="86"/>
      <c r="M8" s="86"/>
    </row>
    <row r="9" spans="1:14" x14ac:dyDescent="0.25">
      <c r="A9" s="114" t="s">
        <v>251</v>
      </c>
      <c r="B9" s="94">
        <v>27</v>
      </c>
      <c r="C9" s="94">
        <v>27</v>
      </c>
      <c r="D9" s="115">
        <v>27</v>
      </c>
      <c r="E9" s="86"/>
      <c r="F9" s="86"/>
      <c r="G9" s="86"/>
      <c r="H9" s="86"/>
      <c r="I9" s="86"/>
      <c r="J9" s="86"/>
      <c r="L9" s="86"/>
      <c r="M9" s="86"/>
    </row>
    <row r="10" spans="1:14" x14ac:dyDescent="0.25">
      <c r="A10" s="114" t="s">
        <v>252</v>
      </c>
      <c r="B10" s="94">
        <v>27</v>
      </c>
      <c r="C10" s="94">
        <v>27</v>
      </c>
      <c r="D10" s="115">
        <v>27</v>
      </c>
      <c r="E10" s="86"/>
      <c r="F10" s="86"/>
      <c r="G10" s="86"/>
      <c r="H10" s="86"/>
      <c r="I10" s="86"/>
      <c r="J10" s="86"/>
      <c r="L10" s="86"/>
      <c r="M10" s="86"/>
    </row>
    <row r="11" spans="1:14" x14ac:dyDescent="0.25">
      <c r="A11" s="114" t="s">
        <v>253</v>
      </c>
      <c r="B11" s="94">
        <v>27</v>
      </c>
      <c r="C11" s="94">
        <v>27</v>
      </c>
      <c r="D11" s="115">
        <v>27</v>
      </c>
      <c r="E11" s="86"/>
      <c r="F11" s="86"/>
      <c r="G11" s="86"/>
      <c r="H11" s="86"/>
      <c r="I11" s="86"/>
      <c r="J11" s="86"/>
      <c r="L11" s="86"/>
      <c r="M11" s="86"/>
    </row>
    <row r="12" spans="1:14" x14ac:dyDescent="0.25">
      <c r="A12" s="114" t="s">
        <v>254</v>
      </c>
      <c r="B12" s="94">
        <v>27</v>
      </c>
      <c r="C12" s="94">
        <v>27</v>
      </c>
      <c r="D12" s="115">
        <v>27</v>
      </c>
      <c r="E12" s="86"/>
      <c r="F12" s="86"/>
      <c r="G12" s="86"/>
      <c r="H12" s="86"/>
      <c r="I12" s="86"/>
      <c r="J12" s="86"/>
      <c r="L12" s="86"/>
      <c r="M12" s="86"/>
    </row>
    <row r="13" spans="1:14" x14ac:dyDescent="0.25">
      <c r="A13" s="114" t="s">
        <v>255</v>
      </c>
      <c r="B13" s="94">
        <v>27</v>
      </c>
      <c r="C13" s="94">
        <v>27</v>
      </c>
      <c r="D13" s="115">
        <v>27</v>
      </c>
      <c r="E13" s="86"/>
      <c r="F13" s="86"/>
      <c r="G13" s="86"/>
      <c r="H13" s="86"/>
      <c r="I13" s="86"/>
      <c r="J13" s="86"/>
      <c r="L13" s="86"/>
      <c r="M13" s="86"/>
    </row>
    <row r="14" spans="1:14" x14ac:dyDescent="0.25">
      <c r="A14" s="114" t="s">
        <v>256</v>
      </c>
      <c r="B14" s="94">
        <v>27</v>
      </c>
      <c r="C14" s="94">
        <v>27</v>
      </c>
      <c r="D14" s="115">
        <v>27</v>
      </c>
      <c r="E14" s="86"/>
      <c r="F14" s="86"/>
      <c r="G14" s="86"/>
      <c r="H14" s="86"/>
      <c r="I14" s="86"/>
      <c r="J14" s="86"/>
      <c r="L14" s="86"/>
      <c r="M14" s="86"/>
    </row>
    <row r="15" spans="1:14" x14ac:dyDescent="0.25">
      <c r="A15" s="114" t="s">
        <v>257</v>
      </c>
      <c r="B15" s="94">
        <v>27</v>
      </c>
      <c r="C15" s="94">
        <v>27</v>
      </c>
      <c r="D15" s="115">
        <v>27</v>
      </c>
      <c r="E15" s="86"/>
      <c r="F15" s="86"/>
      <c r="G15" s="86"/>
      <c r="H15" s="86"/>
      <c r="I15" s="86"/>
      <c r="J15" s="86"/>
      <c r="L15" s="86"/>
      <c r="M15" s="86"/>
    </row>
    <row r="16" spans="1:14" x14ac:dyDescent="0.25">
      <c r="A16" s="114" t="s">
        <v>258</v>
      </c>
      <c r="B16" s="94">
        <v>27</v>
      </c>
      <c r="C16" s="94">
        <v>27</v>
      </c>
      <c r="D16" s="115">
        <v>27</v>
      </c>
      <c r="E16" s="86"/>
      <c r="F16" s="86"/>
      <c r="G16" s="86"/>
      <c r="H16" s="86"/>
      <c r="I16" s="86"/>
      <c r="J16" s="86"/>
      <c r="L16" s="86"/>
      <c r="M16" s="86"/>
    </row>
    <row r="17" spans="1:13" x14ac:dyDescent="0.25">
      <c r="A17" s="114" t="s">
        <v>259</v>
      </c>
      <c r="B17" s="94">
        <v>27</v>
      </c>
      <c r="C17" s="94">
        <v>27</v>
      </c>
      <c r="D17" s="115">
        <v>27</v>
      </c>
      <c r="E17" s="86"/>
      <c r="F17" s="86"/>
      <c r="G17" s="86"/>
      <c r="H17" s="86"/>
      <c r="I17" s="86"/>
      <c r="J17" s="86"/>
      <c r="L17" s="86"/>
      <c r="M17" s="86"/>
    </row>
    <row r="18" spans="1:13" x14ac:dyDescent="0.25">
      <c r="A18" s="114" t="s">
        <v>260</v>
      </c>
      <c r="B18" s="94">
        <v>27</v>
      </c>
      <c r="C18" s="94">
        <v>27</v>
      </c>
      <c r="D18" s="115">
        <v>27</v>
      </c>
      <c r="E18" s="86"/>
      <c r="F18" s="86"/>
      <c r="G18" s="86"/>
      <c r="H18" s="86"/>
      <c r="I18" s="86"/>
      <c r="J18" s="86"/>
      <c r="L18" s="86"/>
      <c r="M18" s="86"/>
    </row>
    <row r="19" spans="1:13" x14ac:dyDescent="0.25">
      <c r="A19" s="114" t="s">
        <v>261</v>
      </c>
      <c r="B19" s="94">
        <v>27</v>
      </c>
      <c r="C19" s="94">
        <v>27</v>
      </c>
      <c r="D19" s="115">
        <v>27</v>
      </c>
      <c r="E19" s="86"/>
      <c r="F19" s="86"/>
      <c r="G19" s="86"/>
      <c r="H19" s="86"/>
      <c r="I19" s="86"/>
      <c r="J19" s="86"/>
      <c r="L19" s="86"/>
      <c r="M19" s="86"/>
    </row>
    <row r="20" spans="1:13" x14ac:dyDescent="0.25">
      <c r="A20" s="114" t="s">
        <v>262</v>
      </c>
      <c r="B20" s="94">
        <v>27</v>
      </c>
      <c r="C20" s="94">
        <v>27</v>
      </c>
      <c r="D20" s="115">
        <v>10</v>
      </c>
      <c r="E20" s="86"/>
      <c r="F20" s="86"/>
      <c r="G20" s="86"/>
      <c r="H20" s="86"/>
      <c r="I20" s="86"/>
      <c r="J20" s="86"/>
      <c r="L20" s="86"/>
      <c r="M20" s="86"/>
    </row>
    <row r="21" spans="1:13" x14ac:dyDescent="0.25">
      <c r="A21" s="114" t="s">
        <v>263</v>
      </c>
      <c r="B21" s="94">
        <v>27</v>
      </c>
      <c r="C21" s="94">
        <v>27</v>
      </c>
      <c r="D21" s="115">
        <v>27</v>
      </c>
      <c r="E21" s="86"/>
      <c r="F21" s="86"/>
      <c r="G21" s="86"/>
      <c r="H21" s="86"/>
      <c r="I21" s="86"/>
      <c r="J21" s="86"/>
      <c r="L21" s="86"/>
      <c r="M21" s="86"/>
    </row>
    <row r="22" spans="1:13" x14ac:dyDescent="0.25">
      <c r="A22" s="114" t="s">
        <v>264</v>
      </c>
      <c r="B22" s="94">
        <v>27</v>
      </c>
      <c r="C22" s="94">
        <v>27</v>
      </c>
      <c r="D22" s="115">
        <v>10</v>
      </c>
      <c r="E22" s="86"/>
      <c r="F22" s="86"/>
      <c r="G22" s="86"/>
      <c r="H22" s="86"/>
      <c r="I22" s="86"/>
      <c r="J22" s="86"/>
      <c r="L22" s="86"/>
      <c r="M22" s="86"/>
    </row>
    <row r="23" spans="1:13" x14ac:dyDescent="0.25">
      <c r="A23" s="114" t="s">
        <v>265</v>
      </c>
      <c r="B23" s="94">
        <v>27</v>
      </c>
      <c r="C23" s="94">
        <v>27</v>
      </c>
      <c r="D23" s="115">
        <v>27</v>
      </c>
      <c r="E23" s="86"/>
      <c r="F23" s="86"/>
      <c r="G23" s="86"/>
      <c r="H23" s="86"/>
      <c r="I23" s="86"/>
      <c r="J23" s="86"/>
      <c r="L23" s="86"/>
      <c r="M23" s="86"/>
    </row>
    <row r="24" spans="1:13" x14ac:dyDescent="0.25">
      <c r="A24" s="114" t="s">
        <v>266</v>
      </c>
      <c r="B24" s="94">
        <v>27</v>
      </c>
      <c r="C24" s="94">
        <v>27</v>
      </c>
      <c r="D24" s="115">
        <v>10</v>
      </c>
      <c r="E24" s="86"/>
      <c r="F24" s="86"/>
      <c r="G24" s="86"/>
      <c r="H24" s="86"/>
      <c r="I24" s="86"/>
      <c r="J24" s="86"/>
      <c r="L24" s="86"/>
      <c r="M24" s="86"/>
    </row>
    <row r="25" spans="1:13" x14ac:dyDescent="0.25">
      <c r="A25" s="114" t="s">
        <v>267</v>
      </c>
      <c r="B25" s="94">
        <v>27</v>
      </c>
      <c r="C25" s="94">
        <v>27</v>
      </c>
      <c r="D25" s="115">
        <v>27</v>
      </c>
      <c r="E25" s="86"/>
      <c r="F25" s="86"/>
      <c r="G25" s="86"/>
      <c r="H25" s="86"/>
      <c r="I25" s="86"/>
      <c r="J25" s="86"/>
      <c r="L25" s="86"/>
      <c r="M25" s="86"/>
    </row>
    <row r="26" spans="1:13" x14ac:dyDescent="0.25">
      <c r="A26" s="114" t="s">
        <v>268</v>
      </c>
      <c r="B26" s="94">
        <v>27</v>
      </c>
      <c r="C26" s="94">
        <v>27</v>
      </c>
      <c r="D26" s="115">
        <v>27</v>
      </c>
      <c r="E26" s="86"/>
      <c r="F26" s="86"/>
      <c r="G26" s="86"/>
      <c r="H26" s="86"/>
      <c r="I26" s="86"/>
      <c r="J26" s="86"/>
      <c r="L26" s="86"/>
      <c r="M26" s="86"/>
    </row>
    <row r="27" spans="1:13" x14ac:dyDescent="0.25">
      <c r="A27" s="114" t="s">
        <v>269</v>
      </c>
      <c r="B27" s="94">
        <v>27</v>
      </c>
      <c r="C27" s="94">
        <v>27</v>
      </c>
      <c r="D27" s="115">
        <v>27</v>
      </c>
      <c r="E27" s="86"/>
      <c r="F27" s="86"/>
      <c r="G27" s="86"/>
      <c r="H27" s="86"/>
      <c r="I27" s="86"/>
      <c r="J27" s="86"/>
      <c r="L27" s="86"/>
      <c r="M27" s="86"/>
    </row>
    <row r="28" spans="1:13" x14ac:dyDescent="0.25">
      <c r="A28" s="114" t="s">
        <v>270</v>
      </c>
      <c r="B28" s="94">
        <v>27</v>
      </c>
      <c r="C28" s="94">
        <v>27</v>
      </c>
      <c r="D28" s="115">
        <v>27</v>
      </c>
      <c r="E28" s="86"/>
      <c r="F28" s="86"/>
      <c r="G28" s="86"/>
      <c r="H28" s="86"/>
      <c r="I28" s="86"/>
      <c r="J28" s="86"/>
      <c r="L28" s="86"/>
      <c r="M28" s="86"/>
    </row>
    <row r="29" spans="1:13" x14ac:dyDescent="0.25">
      <c r="A29" s="114" t="s">
        <v>271</v>
      </c>
      <c r="B29" s="94">
        <v>27</v>
      </c>
      <c r="C29" s="94">
        <v>27</v>
      </c>
      <c r="D29" s="115">
        <v>27</v>
      </c>
      <c r="E29" s="86"/>
      <c r="F29" s="86"/>
      <c r="G29" s="86"/>
      <c r="H29" s="86"/>
      <c r="I29" s="86"/>
      <c r="J29" s="86"/>
      <c r="L29" s="86"/>
      <c r="M29" s="86"/>
    </row>
    <row r="30" spans="1:13" x14ac:dyDescent="0.25">
      <c r="A30" s="114" t="s">
        <v>272</v>
      </c>
      <c r="B30" s="94">
        <v>27</v>
      </c>
      <c r="C30" s="94">
        <v>27</v>
      </c>
      <c r="D30" s="115">
        <v>27</v>
      </c>
      <c r="E30" s="86"/>
      <c r="F30" s="86"/>
      <c r="G30" s="86"/>
      <c r="H30" s="86"/>
      <c r="I30" s="86"/>
      <c r="J30" s="86"/>
      <c r="L30" s="86"/>
      <c r="M30" s="86"/>
    </row>
    <row r="31" spans="1:13" x14ac:dyDescent="0.25">
      <c r="A31" s="114" t="s">
        <v>273</v>
      </c>
      <c r="B31" s="94">
        <v>27</v>
      </c>
      <c r="C31" s="94">
        <v>27</v>
      </c>
      <c r="D31" s="115">
        <v>27</v>
      </c>
      <c r="E31" s="86"/>
      <c r="F31" s="86"/>
      <c r="G31" s="86"/>
      <c r="H31" s="86"/>
      <c r="I31" s="86"/>
      <c r="J31" s="86"/>
      <c r="L31" s="86"/>
      <c r="M31" s="86"/>
    </row>
    <row r="32" spans="1:13" x14ac:dyDescent="0.25">
      <c r="A32" s="114" t="s">
        <v>274</v>
      </c>
      <c r="B32" s="94">
        <v>27</v>
      </c>
      <c r="C32" s="94">
        <v>27</v>
      </c>
      <c r="D32" s="115">
        <v>27</v>
      </c>
      <c r="E32" s="86"/>
      <c r="F32" s="86"/>
      <c r="G32" s="86"/>
      <c r="H32" s="86"/>
      <c r="I32" s="86"/>
      <c r="J32" s="86"/>
      <c r="L32" s="86"/>
      <c r="M32" s="86"/>
    </row>
    <row r="33" spans="1:13" x14ac:dyDescent="0.25">
      <c r="A33" s="114" t="s">
        <v>275</v>
      </c>
      <c r="B33" s="94">
        <v>27</v>
      </c>
      <c r="C33" s="94">
        <v>27</v>
      </c>
      <c r="D33" s="115">
        <v>10</v>
      </c>
      <c r="E33" s="86"/>
      <c r="F33" s="86"/>
      <c r="G33" s="86"/>
      <c r="H33" s="86"/>
      <c r="I33" s="86"/>
      <c r="J33" s="86"/>
      <c r="L33" s="86"/>
      <c r="M33" s="86"/>
    </row>
    <row r="34" spans="1:13" x14ac:dyDescent="0.25">
      <c r="A34" s="114" t="s">
        <v>276</v>
      </c>
      <c r="B34" s="94">
        <v>27</v>
      </c>
      <c r="C34" s="94">
        <v>27</v>
      </c>
      <c r="D34" s="115">
        <v>27</v>
      </c>
      <c r="E34" s="86"/>
      <c r="F34" s="86"/>
      <c r="G34" s="86"/>
      <c r="H34" s="86"/>
      <c r="I34" s="86"/>
      <c r="J34" s="86"/>
      <c r="L34" s="86"/>
      <c r="M34" s="86"/>
    </row>
    <row r="35" spans="1:13" x14ac:dyDescent="0.25">
      <c r="A35" s="114" t="s">
        <v>277</v>
      </c>
      <c r="B35" s="94">
        <v>27</v>
      </c>
      <c r="C35" s="94">
        <v>27</v>
      </c>
      <c r="D35" s="115">
        <v>27</v>
      </c>
      <c r="E35" s="86"/>
      <c r="F35" s="86"/>
      <c r="G35" s="86"/>
      <c r="H35" s="86"/>
      <c r="I35" s="86"/>
      <c r="J35" s="86"/>
      <c r="L35" s="86"/>
      <c r="M35" s="86"/>
    </row>
    <row r="36" spans="1:13" x14ac:dyDescent="0.25">
      <c r="A36" s="114" t="s">
        <v>278</v>
      </c>
      <c r="B36" s="94">
        <v>27</v>
      </c>
      <c r="C36" s="94">
        <v>27</v>
      </c>
      <c r="D36" s="115">
        <v>27</v>
      </c>
      <c r="E36" s="86"/>
      <c r="F36" s="86"/>
      <c r="G36" s="86"/>
      <c r="H36" s="86"/>
      <c r="I36" s="86"/>
      <c r="J36" s="86"/>
      <c r="L36" s="86"/>
      <c r="M36" s="86"/>
    </row>
    <row r="37" spans="1:13" x14ac:dyDescent="0.25">
      <c r="A37" s="114" t="s">
        <v>279</v>
      </c>
      <c r="B37" s="94">
        <v>27</v>
      </c>
      <c r="C37" s="94">
        <v>27</v>
      </c>
      <c r="D37" s="115">
        <v>10</v>
      </c>
      <c r="E37" s="86"/>
      <c r="F37" s="86"/>
      <c r="G37" s="86"/>
      <c r="H37" s="86"/>
      <c r="I37" s="86"/>
      <c r="J37" s="86"/>
      <c r="L37" s="86"/>
      <c r="M37" s="86"/>
    </row>
    <row r="38" spans="1:13" x14ac:dyDescent="0.25">
      <c r="A38" s="114" t="s">
        <v>280</v>
      </c>
      <c r="B38" s="94">
        <v>27</v>
      </c>
      <c r="C38" s="94">
        <v>27</v>
      </c>
      <c r="D38" s="115">
        <v>27</v>
      </c>
      <c r="E38" s="86"/>
      <c r="F38" s="86"/>
      <c r="G38" s="86"/>
      <c r="H38" s="86"/>
      <c r="I38" s="86"/>
      <c r="J38" s="86"/>
      <c r="L38" s="86"/>
      <c r="M38" s="86"/>
    </row>
    <row r="39" spans="1:13" x14ac:dyDescent="0.25">
      <c r="A39" s="114" t="s">
        <v>281</v>
      </c>
      <c r="B39" s="94">
        <v>27</v>
      </c>
      <c r="C39" s="94">
        <v>27</v>
      </c>
      <c r="D39" s="115">
        <v>27</v>
      </c>
      <c r="E39" s="86"/>
      <c r="F39" s="86"/>
      <c r="G39" s="86"/>
      <c r="H39" s="86"/>
      <c r="I39" s="86"/>
      <c r="J39" s="86"/>
      <c r="L39" s="86"/>
      <c r="M39" s="86"/>
    </row>
    <row r="40" spans="1:13" x14ac:dyDescent="0.25">
      <c r="A40" s="114" t="s">
        <v>282</v>
      </c>
      <c r="B40" s="94">
        <v>27</v>
      </c>
      <c r="C40" s="94">
        <v>27</v>
      </c>
      <c r="D40" s="115">
        <v>27</v>
      </c>
      <c r="E40" s="86"/>
      <c r="F40" s="86"/>
      <c r="G40" s="86"/>
      <c r="H40" s="86"/>
      <c r="I40" s="86"/>
      <c r="J40" s="86"/>
      <c r="L40" s="86"/>
      <c r="M40" s="86"/>
    </row>
    <row r="41" spans="1:13" x14ac:dyDescent="0.25">
      <c r="A41" s="114" t="s">
        <v>283</v>
      </c>
      <c r="B41" s="94">
        <v>27</v>
      </c>
      <c r="C41" s="94">
        <v>27</v>
      </c>
      <c r="D41" s="115">
        <v>27</v>
      </c>
      <c r="E41" s="86"/>
      <c r="F41" s="86"/>
      <c r="G41" s="86"/>
      <c r="H41" s="86"/>
      <c r="I41" s="86"/>
      <c r="J41" s="86"/>
      <c r="L41" s="86"/>
      <c r="M41" s="86"/>
    </row>
    <row r="42" spans="1:13" x14ac:dyDescent="0.25">
      <c r="A42" s="114" t="s">
        <v>284</v>
      </c>
      <c r="B42" s="94">
        <v>27</v>
      </c>
      <c r="C42" s="94">
        <v>27</v>
      </c>
      <c r="D42" s="115">
        <v>27</v>
      </c>
      <c r="E42" s="86"/>
      <c r="F42" s="86"/>
      <c r="G42" s="86"/>
      <c r="H42" s="86"/>
      <c r="I42" s="86"/>
      <c r="J42" s="86"/>
      <c r="L42" s="86"/>
      <c r="M42" s="86"/>
    </row>
    <row r="43" spans="1:13" x14ac:dyDescent="0.25">
      <c r="A43" s="114" t="s">
        <v>285</v>
      </c>
      <c r="B43" s="94">
        <v>27</v>
      </c>
      <c r="C43" s="94">
        <v>27</v>
      </c>
      <c r="D43" s="115">
        <v>27</v>
      </c>
      <c r="E43" s="86"/>
      <c r="F43" s="86"/>
      <c r="G43" s="86"/>
      <c r="H43" s="86"/>
      <c r="I43" s="86"/>
      <c r="J43" s="86"/>
      <c r="L43" s="86"/>
      <c r="M43" s="86"/>
    </row>
    <row r="44" spans="1:13" x14ac:dyDescent="0.25">
      <c r="A44" s="114" t="s">
        <v>286</v>
      </c>
      <c r="B44" s="94">
        <v>27</v>
      </c>
      <c r="C44" s="94">
        <v>27</v>
      </c>
      <c r="D44" s="115">
        <v>27</v>
      </c>
      <c r="E44" s="86"/>
      <c r="F44" s="86"/>
      <c r="G44" s="86"/>
      <c r="H44" s="86"/>
      <c r="I44" s="86"/>
      <c r="J44" s="86"/>
      <c r="L44" s="86"/>
      <c r="M44" s="86"/>
    </row>
    <row r="45" spans="1:13" x14ac:dyDescent="0.25">
      <c r="A45" s="114" t="s">
        <v>287</v>
      </c>
      <c r="B45" s="94">
        <v>27</v>
      </c>
      <c r="C45" s="94">
        <v>27</v>
      </c>
      <c r="D45" s="115">
        <v>27</v>
      </c>
      <c r="E45" s="86"/>
      <c r="F45" s="86"/>
      <c r="G45" s="86"/>
      <c r="H45" s="86"/>
      <c r="I45" s="86"/>
      <c r="J45" s="86"/>
      <c r="L45" s="86"/>
      <c r="M45" s="86"/>
    </row>
    <row r="46" spans="1:13" x14ac:dyDescent="0.25">
      <c r="A46" s="114" t="s">
        <v>288</v>
      </c>
      <c r="B46" s="94">
        <v>27</v>
      </c>
      <c r="C46" s="94">
        <v>27</v>
      </c>
      <c r="D46" s="115">
        <v>10</v>
      </c>
      <c r="E46" s="86"/>
      <c r="F46" s="86"/>
      <c r="G46" s="86"/>
      <c r="H46" s="86"/>
      <c r="I46" s="86"/>
      <c r="J46" s="86"/>
      <c r="L46" s="86"/>
      <c r="M46" s="86"/>
    </row>
    <row r="47" spans="1:13" x14ac:dyDescent="0.25">
      <c r="A47" s="114" t="s">
        <v>289</v>
      </c>
      <c r="B47" s="94">
        <v>27</v>
      </c>
      <c r="C47" s="94">
        <v>27</v>
      </c>
      <c r="D47" s="115">
        <v>27</v>
      </c>
      <c r="E47" s="86"/>
      <c r="F47" s="86"/>
      <c r="G47" s="86"/>
      <c r="H47" s="86"/>
      <c r="I47" s="86"/>
      <c r="J47" s="86"/>
      <c r="L47" s="86"/>
      <c r="M47" s="86"/>
    </row>
    <row r="48" spans="1:13" x14ac:dyDescent="0.25">
      <c r="A48" s="114" t="s">
        <v>290</v>
      </c>
      <c r="B48" s="94">
        <v>27</v>
      </c>
      <c r="C48" s="94">
        <v>27</v>
      </c>
      <c r="D48" s="115">
        <v>27</v>
      </c>
      <c r="E48" s="86"/>
      <c r="F48" s="86"/>
      <c r="G48" s="86"/>
      <c r="H48" s="86"/>
      <c r="I48" s="86"/>
      <c r="J48" s="86"/>
      <c r="L48" s="86"/>
      <c r="M48" s="86"/>
    </row>
    <row r="49" spans="1:13" x14ac:dyDescent="0.25">
      <c r="A49" s="114" t="s">
        <v>291</v>
      </c>
      <c r="B49" s="94">
        <v>27</v>
      </c>
      <c r="C49" s="94">
        <v>27</v>
      </c>
      <c r="D49" s="115">
        <v>27</v>
      </c>
      <c r="E49" s="86"/>
      <c r="F49" s="86"/>
      <c r="G49" s="86"/>
      <c r="H49" s="86"/>
      <c r="I49" s="86"/>
      <c r="J49" s="86"/>
      <c r="L49" s="86"/>
      <c r="M49" s="86"/>
    </row>
    <row r="50" spans="1:13" x14ac:dyDescent="0.25">
      <c r="A50" s="114" t="s">
        <v>292</v>
      </c>
      <c r="B50" s="94">
        <v>27</v>
      </c>
      <c r="C50" s="94">
        <v>27</v>
      </c>
      <c r="D50" s="115">
        <v>27</v>
      </c>
      <c r="E50" s="86"/>
      <c r="F50" s="86"/>
      <c r="G50" s="86"/>
      <c r="H50" s="86"/>
      <c r="I50" s="86"/>
      <c r="J50" s="86"/>
      <c r="L50" s="86"/>
      <c r="M50" s="86"/>
    </row>
    <row r="51" spans="1:13" x14ac:dyDescent="0.25">
      <c r="A51" s="114" t="s">
        <v>293</v>
      </c>
      <c r="B51" s="94">
        <v>27</v>
      </c>
      <c r="C51" s="94">
        <v>27</v>
      </c>
      <c r="D51" s="115">
        <v>27</v>
      </c>
      <c r="E51" s="86"/>
      <c r="F51" s="86"/>
      <c r="G51" s="86"/>
      <c r="H51" s="86"/>
      <c r="I51" s="86"/>
      <c r="J51" s="86"/>
      <c r="L51" s="86"/>
      <c r="M51" s="86"/>
    </row>
    <row r="52" spans="1:13" x14ac:dyDescent="0.25">
      <c r="A52" s="114" t="s">
        <v>294</v>
      </c>
      <c r="B52" s="94">
        <v>27</v>
      </c>
      <c r="C52" s="94">
        <v>27</v>
      </c>
      <c r="D52" s="115">
        <v>27</v>
      </c>
      <c r="E52" s="86"/>
      <c r="F52" s="86"/>
      <c r="G52" s="86"/>
      <c r="H52" s="86"/>
      <c r="I52" s="86"/>
      <c r="J52" s="86"/>
      <c r="L52" s="86"/>
      <c r="M52" s="86"/>
    </row>
    <row r="53" spans="1:13" x14ac:dyDescent="0.25">
      <c r="A53" s="114" t="s">
        <v>295</v>
      </c>
      <c r="B53" s="94">
        <v>27</v>
      </c>
      <c r="C53" s="94">
        <v>27</v>
      </c>
      <c r="D53" s="115">
        <v>27</v>
      </c>
      <c r="E53" s="86"/>
      <c r="F53" s="86"/>
      <c r="G53" s="86"/>
      <c r="H53" s="86"/>
      <c r="I53" s="86"/>
      <c r="J53" s="86"/>
      <c r="L53" s="86"/>
      <c r="M53" s="86"/>
    </row>
    <row r="54" spans="1:13" x14ac:dyDescent="0.25">
      <c r="A54" s="114" t="s">
        <v>296</v>
      </c>
      <c r="B54" s="94">
        <v>27</v>
      </c>
      <c r="C54" s="94">
        <v>27</v>
      </c>
      <c r="D54" s="115">
        <v>27</v>
      </c>
      <c r="E54" s="86"/>
      <c r="F54" s="86"/>
      <c r="G54" s="86"/>
      <c r="H54" s="86"/>
      <c r="I54" s="86"/>
      <c r="J54" s="86"/>
      <c r="L54" s="86"/>
      <c r="M54" s="86"/>
    </row>
    <row r="55" spans="1:13" x14ac:dyDescent="0.25">
      <c r="A55" s="114" t="s">
        <v>297</v>
      </c>
      <c r="B55" s="94">
        <v>27</v>
      </c>
      <c r="C55" s="94">
        <v>27</v>
      </c>
      <c r="D55" s="115">
        <v>27</v>
      </c>
      <c r="E55" s="86"/>
      <c r="F55" s="86"/>
      <c r="G55" s="86"/>
      <c r="H55" s="86"/>
      <c r="I55" s="86"/>
      <c r="J55" s="86"/>
      <c r="L55" s="86"/>
      <c r="M55" s="86"/>
    </row>
    <row r="56" spans="1:13" x14ac:dyDescent="0.25">
      <c r="A56" s="114" t="s">
        <v>298</v>
      </c>
      <c r="B56" s="94">
        <v>27</v>
      </c>
      <c r="C56" s="94">
        <v>27</v>
      </c>
      <c r="D56" s="115">
        <v>27</v>
      </c>
      <c r="E56" s="86"/>
      <c r="F56" s="86"/>
      <c r="G56" s="86"/>
      <c r="H56" s="86"/>
      <c r="I56" s="86"/>
      <c r="J56" s="86"/>
      <c r="L56" s="86"/>
      <c r="M56" s="86"/>
    </row>
    <row r="57" spans="1:13" x14ac:dyDescent="0.25">
      <c r="A57" s="114" t="s">
        <v>299</v>
      </c>
      <c r="B57" s="94">
        <v>27</v>
      </c>
      <c r="C57" s="94">
        <v>27</v>
      </c>
      <c r="D57" s="115">
        <v>27</v>
      </c>
      <c r="E57" s="86"/>
      <c r="F57" s="86"/>
      <c r="G57" s="86"/>
      <c r="H57" s="86"/>
      <c r="I57" s="86"/>
      <c r="J57" s="86"/>
      <c r="L57" s="86"/>
      <c r="M57" s="86"/>
    </row>
    <row r="58" spans="1:13" x14ac:dyDescent="0.25">
      <c r="A58" s="114" t="s">
        <v>300</v>
      </c>
      <c r="B58" s="94">
        <v>27</v>
      </c>
      <c r="C58" s="94">
        <v>27</v>
      </c>
      <c r="D58" s="115">
        <v>27</v>
      </c>
      <c r="E58" s="86"/>
      <c r="F58" s="86"/>
      <c r="G58" s="86"/>
      <c r="H58" s="86"/>
      <c r="I58" s="86"/>
      <c r="J58" s="86"/>
      <c r="L58" s="86"/>
      <c r="M58" s="86"/>
    </row>
    <row r="59" spans="1:13" x14ac:dyDescent="0.25">
      <c r="A59" s="114" t="s">
        <v>301</v>
      </c>
      <c r="B59" s="94">
        <v>27</v>
      </c>
      <c r="C59" s="94">
        <v>27</v>
      </c>
      <c r="D59" s="115">
        <v>27</v>
      </c>
      <c r="E59" s="86"/>
      <c r="F59" s="86"/>
      <c r="G59" s="86"/>
      <c r="H59" s="86"/>
      <c r="I59" s="86"/>
      <c r="J59" s="86"/>
      <c r="L59" s="86"/>
      <c r="M59" s="86"/>
    </row>
    <row r="60" spans="1:13" x14ac:dyDescent="0.25">
      <c r="A60" s="114" t="s">
        <v>302</v>
      </c>
      <c r="B60" s="94">
        <v>27</v>
      </c>
      <c r="C60" s="94">
        <v>27</v>
      </c>
      <c r="D60" s="115">
        <v>27</v>
      </c>
      <c r="E60" s="86"/>
      <c r="F60" s="86"/>
      <c r="G60" s="86"/>
      <c r="H60" s="86"/>
      <c r="I60" s="86"/>
      <c r="J60" s="86"/>
      <c r="L60" s="86"/>
      <c r="M60" s="86"/>
    </row>
    <row r="61" spans="1:13" x14ac:dyDescent="0.25">
      <c r="A61" s="114" t="s">
        <v>303</v>
      </c>
      <c r="B61" s="94">
        <v>27</v>
      </c>
      <c r="C61" s="94">
        <v>27</v>
      </c>
      <c r="D61" s="115">
        <v>27</v>
      </c>
      <c r="E61" s="86"/>
      <c r="F61" s="86"/>
      <c r="G61" s="86"/>
      <c r="H61" s="86"/>
      <c r="I61" s="86"/>
      <c r="J61" s="86"/>
      <c r="L61" s="86"/>
      <c r="M61" s="86"/>
    </row>
    <row r="62" spans="1:13" x14ac:dyDescent="0.25">
      <c r="A62" s="114" t="s">
        <v>304</v>
      </c>
      <c r="B62" s="94">
        <v>27</v>
      </c>
      <c r="C62" s="94">
        <v>27</v>
      </c>
      <c r="D62" s="115">
        <v>27</v>
      </c>
      <c r="E62" s="86"/>
      <c r="F62" s="86"/>
      <c r="G62" s="86"/>
      <c r="H62" s="86"/>
      <c r="I62" s="86"/>
      <c r="J62" s="86"/>
      <c r="L62" s="86"/>
      <c r="M62" s="86"/>
    </row>
    <row r="63" spans="1:13" x14ac:dyDescent="0.25">
      <c r="A63" s="114" t="s">
        <v>305</v>
      </c>
      <c r="B63" s="94">
        <v>27</v>
      </c>
      <c r="C63" s="94">
        <v>27</v>
      </c>
      <c r="D63" s="115">
        <v>27</v>
      </c>
      <c r="E63" s="86"/>
      <c r="F63" s="86"/>
      <c r="G63" s="86"/>
      <c r="H63" s="86"/>
      <c r="I63" s="86"/>
      <c r="J63" s="86"/>
      <c r="L63" s="86"/>
      <c r="M63" s="86"/>
    </row>
    <row r="64" spans="1:13" x14ac:dyDescent="0.25">
      <c r="A64" s="114" t="s">
        <v>306</v>
      </c>
      <c r="B64" s="94">
        <v>27</v>
      </c>
      <c r="C64" s="94">
        <v>27</v>
      </c>
      <c r="D64" s="115">
        <v>27</v>
      </c>
      <c r="E64" s="86"/>
      <c r="F64" s="86"/>
      <c r="G64" s="86"/>
      <c r="H64" s="86"/>
      <c r="I64" s="86"/>
      <c r="J64" s="86"/>
      <c r="L64" s="86"/>
      <c r="M64" s="86"/>
    </row>
    <row r="65" spans="1:13" x14ac:dyDescent="0.25">
      <c r="A65" s="114" t="s">
        <v>307</v>
      </c>
      <c r="B65" s="94">
        <v>27</v>
      </c>
      <c r="C65" s="94">
        <v>27</v>
      </c>
      <c r="D65" s="115">
        <v>27</v>
      </c>
      <c r="E65" s="86"/>
      <c r="F65" s="86"/>
      <c r="G65" s="86"/>
      <c r="H65" s="86"/>
      <c r="I65" s="86"/>
      <c r="J65" s="86"/>
      <c r="L65" s="86"/>
      <c r="M65" s="86"/>
    </row>
    <row r="66" spans="1:13" x14ac:dyDescent="0.25">
      <c r="A66" s="114" t="s">
        <v>308</v>
      </c>
      <c r="B66" s="94">
        <v>27</v>
      </c>
      <c r="C66" s="94">
        <v>27</v>
      </c>
      <c r="D66" s="115">
        <v>27</v>
      </c>
      <c r="E66" s="86"/>
      <c r="F66" s="86"/>
      <c r="G66" s="86"/>
      <c r="H66" s="86"/>
      <c r="I66" s="86"/>
      <c r="J66" s="86"/>
      <c r="L66" s="86"/>
      <c r="M66" s="86"/>
    </row>
    <row r="67" spans="1:13" x14ac:dyDescent="0.25">
      <c r="A67" s="114" t="s">
        <v>309</v>
      </c>
      <c r="B67" s="94">
        <v>27</v>
      </c>
      <c r="C67" s="94">
        <v>27</v>
      </c>
      <c r="D67" s="115">
        <v>27</v>
      </c>
      <c r="E67" s="86"/>
      <c r="F67" s="86"/>
      <c r="G67" s="86"/>
      <c r="H67" s="86"/>
      <c r="I67" s="86"/>
      <c r="J67" s="86"/>
      <c r="L67" s="86"/>
      <c r="M67" s="86"/>
    </row>
    <row r="68" spans="1:13" x14ac:dyDescent="0.25">
      <c r="A68" s="114" t="s">
        <v>310</v>
      </c>
      <c r="B68" s="94">
        <v>27</v>
      </c>
      <c r="C68" s="94">
        <v>27</v>
      </c>
      <c r="D68" s="115">
        <v>27</v>
      </c>
      <c r="E68" s="86"/>
      <c r="F68" s="86"/>
      <c r="G68" s="86"/>
      <c r="H68" s="86"/>
      <c r="I68" s="86"/>
      <c r="J68" s="86"/>
      <c r="L68" s="86"/>
      <c r="M68" s="86"/>
    </row>
    <row r="69" spans="1:13" x14ac:dyDescent="0.25">
      <c r="A69" s="114" t="s">
        <v>311</v>
      </c>
      <c r="B69" s="94">
        <v>27</v>
      </c>
      <c r="C69" s="94">
        <v>27</v>
      </c>
      <c r="D69" s="115">
        <v>27</v>
      </c>
      <c r="E69" s="86"/>
      <c r="F69" s="86"/>
      <c r="G69" s="86"/>
      <c r="H69" s="86"/>
      <c r="I69" s="86"/>
      <c r="J69" s="86"/>
      <c r="L69" s="86"/>
      <c r="M69" s="86"/>
    </row>
    <row r="70" spans="1:13" x14ac:dyDescent="0.25">
      <c r="A70" s="114" t="s">
        <v>312</v>
      </c>
      <c r="B70" s="94">
        <v>27</v>
      </c>
      <c r="C70" s="94">
        <v>27</v>
      </c>
      <c r="D70" s="115">
        <v>27</v>
      </c>
      <c r="E70" s="86"/>
      <c r="F70" s="86"/>
      <c r="G70" s="86"/>
      <c r="H70" s="86"/>
      <c r="I70" s="86"/>
      <c r="J70" s="86"/>
      <c r="L70" s="86"/>
      <c r="M70" s="86"/>
    </row>
    <row r="71" spans="1:13" x14ac:dyDescent="0.25">
      <c r="A71" s="114" t="s">
        <v>313</v>
      </c>
      <c r="B71" s="94">
        <v>27</v>
      </c>
      <c r="C71" s="94">
        <v>27</v>
      </c>
      <c r="D71" s="115">
        <v>10</v>
      </c>
      <c r="E71" s="86"/>
      <c r="F71" s="86"/>
      <c r="G71" s="86"/>
      <c r="H71" s="86"/>
      <c r="I71" s="86"/>
      <c r="J71" s="86"/>
      <c r="L71" s="86"/>
      <c r="M71" s="86"/>
    </row>
    <row r="72" spans="1:13" x14ac:dyDescent="0.25">
      <c r="A72" s="114" t="s">
        <v>314</v>
      </c>
      <c r="B72" s="94">
        <v>27</v>
      </c>
      <c r="C72" s="94">
        <v>27</v>
      </c>
      <c r="D72" s="115">
        <v>27</v>
      </c>
      <c r="E72" s="86"/>
      <c r="F72" s="86"/>
      <c r="G72" s="86"/>
      <c r="H72" s="86"/>
      <c r="I72" s="86"/>
      <c r="J72" s="86"/>
      <c r="L72" s="86"/>
      <c r="M72" s="86"/>
    </row>
    <row r="73" spans="1:13" x14ac:dyDescent="0.25">
      <c r="A73" s="114" t="s">
        <v>315</v>
      </c>
      <c r="B73" s="94">
        <v>27</v>
      </c>
      <c r="C73" s="94">
        <v>27</v>
      </c>
      <c r="D73" s="115">
        <v>10</v>
      </c>
      <c r="E73" s="86"/>
      <c r="F73" s="86"/>
      <c r="G73" s="86"/>
      <c r="H73" s="86"/>
      <c r="I73" s="86"/>
      <c r="J73" s="86"/>
      <c r="L73" s="86"/>
      <c r="M73" s="86"/>
    </row>
    <row r="74" spans="1:13" x14ac:dyDescent="0.25">
      <c r="A74" s="114" t="s">
        <v>316</v>
      </c>
      <c r="B74" s="94">
        <v>27</v>
      </c>
      <c r="C74" s="94">
        <v>27</v>
      </c>
      <c r="D74" s="115">
        <v>27</v>
      </c>
      <c r="E74" s="86"/>
      <c r="F74" s="86"/>
      <c r="G74" s="86"/>
      <c r="H74" s="86"/>
      <c r="I74" s="86"/>
      <c r="J74" s="86"/>
      <c r="L74" s="86"/>
      <c r="M74" s="86"/>
    </row>
    <row r="75" spans="1:13" x14ac:dyDescent="0.25">
      <c r="A75" s="114" t="s">
        <v>317</v>
      </c>
      <c r="B75" s="94">
        <v>27</v>
      </c>
      <c r="C75" s="94">
        <v>27</v>
      </c>
      <c r="D75" s="115">
        <v>10</v>
      </c>
      <c r="E75" s="86"/>
      <c r="F75" s="86"/>
      <c r="G75" s="86"/>
      <c r="H75" s="86"/>
      <c r="I75" s="86"/>
      <c r="J75" s="86"/>
      <c r="L75" s="86"/>
      <c r="M75" s="86"/>
    </row>
    <row r="76" spans="1:13" x14ac:dyDescent="0.25">
      <c r="A76" s="114" t="s">
        <v>318</v>
      </c>
      <c r="B76" s="94">
        <v>27</v>
      </c>
      <c r="C76" s="94">
        <v>27</v>
      </c>
      <c r="D76" s="115">
        <v>10</v>
      </c>
      <c r="E76" s="86"/>
      <c r="F76" s="86"/>
      <c r="G76" s="86"/>
      <c r="H76" s="86"/>
      <c r="I76" s="86"/>
      <c r="J76" s="86"/>
      <c r="L76" s="86"/>
      <c r="M76" s="86"/>
    </row>
    <row r="77" spans="1:13" x14ac:dyDescent="0.25">
      <c r="A77" s="114" t="s">
        <v>319</v>
      </c>
      <c r="B77" s="94">
        <v>27</v>
      </c>
      <c r="C77" s="94">
        <v>27</v>
      </c>
      <c r="D77" s="115">
        <v>27</v>
      </c>
      <c r="E77" s="86"/>
      <c r="F77" s="86"/>
      <c r="G77" s="86"/>
      <c r="H77" s="86"/>
      <c r="I77" s="86"/>
      <c r="J77" s="86"/>
      <c r="L77" s="86"/>
      <c r="M77" s="86"/>
    </row>
    <row r="78" spans="1:13" x14ac:dyDescent="0.25">
      <c r="A78" s="114" t="s">
        <v>320</v>
      </c>
      <c r="B78" s="94">
        <v>27</v>
      </c>
      <c r="C78" s="94">
        <v>27</v>
      </c>
      <c r="D78" s="115">
        <v>27</v>
      </c>
      <c r="E78" s="86"/>
      <c r="F78" s="86"/>
      <c r="G78" s="86"/>
      <c r="H78" s="86"/>
      <c r="I78" s="86"/>
      <c r="J78" s="86"/>
      <c r="L78" s="86"/>
      <c r="M78" s="86"/>
    </row>
    <row r="79" spans="1:13" x14ac:dyDescent="0.25">
      <c r="A79" s="114" t="s">
        <v>321</v>
      </c>
      <c r="B79" s="94">
        <v>27</v>
      </c>
      <c r="C79" s="94">
        <v>27</v>
      </c>
      <c r="D79" s="115">
        <v>27</v>
      </c>
      <c r="E79" s="86"/>
      <c r="F79" s="86"/>
      <c r="G79" s="86"/>
      <c r="H79" s="86"/>
      <c r="I79" s="86"/>
      <c r="J79" s="86"/>
      <c r="L79" s="86"/>
      <c r="M79" s="86"/>
    </row>
    <row r="80" spans="1:13" x14ac:dyDescent="0.25">
      <c r="A80" s="114" t="s">
        <v>322</v>
      </c>
      <c r="B80" s="94">
        <v>27</v>
      </c>
      <c r="C80" s="94">
        <v>27</v>
      </c>
      <c r="D80" s="115">
        <v>10</v>
      </c>
      <c r="E80" s="86"/>
      <c r="F80" s="86"/>
      <c r="G80" s="86"/>
      <c r="H80" s="86"/>
      <c r="I80" s="86"/>
      <c r="J80" s="86"/>
      <c r="L80" s="86"/>
      <c r="M80" s="86"/>
    </row>
    <row r="81" spans="1:13" x14ac:dyDescent="0.25">
      <c r="A81" s="114" t="s">
        <v>323</v>
      </c>
      <c r="B81" s="94">
        <v>27</v>
      </c>
      <c r="C81" s="94">
        <v>27</v>
      </c>
      <c r="D81" s="115">
        <v>27</v>
      </c>
      <c r="E81" s="86"/>
      <c r="F81" s="86"/>
      <c r="G81" s="86"/>
      <c r="H81" s="86"/>
      <c r="I81" s="86"/>
      <c r="J81" s="86"/>
      <c r="L81" s="86"/>
      <c r="M81" s="86"/>
    </row>
    <row r="82" spans="1:13" x14ac:dyDescent="0.25">
      <c r="A82" s="114" t="s">
        <v>324</v>
      </c>
      <c r="B82" s="94">
        <v>27</v>
      </c>
      <c r="C82" s="94">
        <v>27</v>
      </c>
      <c r="D82" s="115">
        <v>27</v>
      </c>
      <c r="E82" s="86"/>
      <c r="F82" s="86"/>
      <c r="G82" s="86"/>
      <c r="H82" s="86"/>
      <c r="I82" s="86"/>
      <c r="J82" s="86"/>
      <c r="L82" s="86"/>
      <c r="M82" s="86"/>
    </row>
    <row r="83" spans="1:13" x14ac:dyDescent="0.25">
      <c r="A83" s="114" t="s">
        <v>325</v>
      </c>
      <c r="B83" s="94">
        <v>27</v>
      </c>
      <c r="C83" s="94">
        <v>27</v>
      </c>
      <c r="D83" s="115">
        <v>10</v>
      </c>
      <c r="E83" s="86"/>
      <c r="F83" s="86"/>
      <c r="G83" s="86"/>
      <c r="H83" s="86"/>
      <c r="I83" s="86"/>
      <c r="J83" s="86"/>
      <c r="L83" s="86"/>
      <c r="M83" s="86"/>
    </row>
    <row r="84" spans="1:13" x14ac:dyDescent="0.25">
      <c r="A84" s="114" t="s">
        <v>326</v>
      </c>
      <c r="B84" s="94">
        <v>27</v>
      </c>
      <c r="C84" s="94">
        <v>27</v>
      </c>
      <c r="D84" s="115">
        <v>27</v>
      </c>
      <c r="E84" s="86"/>
      <c r="F84" s="86"/>
      <c r="G84" s="86"/>
      <c r="H84" s="86"/>
      <c r="I84" s="86"/>
      <c r="J84" s="86"/>
      <c r="L84" s="86"/>
      <c r="M84" s="86"/>
    </row>
    <row r="85" spans="1:13" x14ac:dyDescent="0.25">
      <c r="A85" s="114" t="s">
        <v>6</v>
      </c>
      <c r="B85" s="94">
        <v>72.900000000000006</v>
      </c>
      <c r="C85" s="94">
        <v>72.900000000000006</v>
      </c>
      <c r="D85" s="115">
        <v>72.900000000000006</v>
      </c>
      <c r="E85" s="86"/>
      <c r="F85" s="86"/>
      <c r="G85" s="86"/>
      <c r="H85" s="86"/>
      <c r="I85" s="86"/>
      <c r="J85" s="86"/>
      <c r="L85" s="86"/>
      <c r="M85" s="86"/>
    </row>
    <row r="86" spans="1:13" x14ac:dyDescent="0.25">
      <c r="A86" s="114" t="s">
        <v>1</v>
      </c>
      <c r="B86" s="94">
        <v>96.3</v>
      </c>
      <c r="C86" s="94">
        <v>96.3</v>
      </c>
      <c r="D86" s="115">
        <v>96.3</v>
      </c>
      <c r="E86" s="86"/>
      <c r="F86" s="86"/>
      <c r="G86" s="86"/>
      <c r="H86" s="86"/>
      <c r="I86" s="86"/>
      <c r="J86" s="86"/>
      <c r="L86" s="86"/>
      <c r="M86" s="86"/>
    </row>
    <row r="87" spans="1:13" x14ac:dyDescent="0.25">
      <c r="A87" s="114" t="s">
        <v>7</v>
      </c>
      <c r="B87" s="94"/>
      <c r="C87" s="94"/>
      <c r="D87" s="115"/>
      <c r="E87" s="86"/>
      <c r="F87" s="86"/>
      <c r="G87" s="86"/>
      <c r="H87" s="86"/>
      <c r="I87" s="86"/>
      <c r="J87" s="86"/>
      <c r="L87" s="86"/>
      <c r="M87" s="86"/>
    </row>
    <row r="88" spans="1:13" x14ac:dyDescent="0.25">
      <c r="A88" s="116" t="s">
        <v>8</v>
      </c>
      <c r="B88" s="117"/>
      <c r="C88" s="117"/>
      <c r="D88" s="118"/>
      <c r="E88" s="86"/>
      <c r="F88" s="86"/>
      <c r="G88" s="86"/>
      <c r="H88" s="86"/>
      <c r="I88" s="86"/>
      <c r="J88" s="86"/>
      <c r="L88" s="86"/>
      <c r="M88" s="86"/>
    </row>
    <row r="89" spans="1:13" x14ac:dyDescent="0.25">
      <c r="A89" s="86"/>
      <c r="B89" s="86"/>
      <c r="C89" s="86"/>
      <c r="D89" s="86"/>
      <c r="E89" s="86"/>
      <c r="F89" s="86"/>
      <c r="G89" s="86"/>
      <c r="H89" s="86"/>
      <c r="I89" s="86"/>
      <c r="J89" s="86"/>
      <c r="K89" s="86"/>
      <c r="L89" s="86"/>
      <c r="M89" s="86"/>
    </row>
    <row r="90" spans="1:13" ht="37.5" customHeight="1" x14ac:dyDescent="0.25">
      <c r="A90" s="93" t="s">
        <v>9</v>
      </c>
      <c r="B90" s="107"/>
      <c r="C90" s="86"/>
      <c r="D90" s="86"/>
      <c r="E90" s="86"/>
      <c r="F90" s="86"/>
      <c r="G90" s="86"/>
      <c r="H90" s="86"/>
      <c r="I90" s="86"/>
      <c r="J90" s="86"/>
      <c r="K90" s="86"/>
      <c r="L90" s="86"/>
      <c r="M90" s="86"/>
    </row>
    <row r="91" spans="1:13" ht="78" x14ac:dyDescent="0.25">
      <c r="A91" s="111" t="s">
        <v>10</v>
      </c>
      <c r="B91" s="112" t="s">
        <v>11</v>
      </c>
      <c r="C91" s="112" t="s">
        <v>12</v>
      </c>
      <c r="D91" s="112" t="s">
        <v>13</v>
      </c>
      <c r="E91" s="112" t="s">
        <v>14</v>
      </c>
      <c r="F91" s="112" t="s">
        <v>15</v>
      </c>
      <c r="G91" s="112" t="s">
        <v>155</v>
      </c>
      <c r="H91" s="112" t="s">
        <v>16</v>
      </c>
      <c r="I91" s="112" t="s">
        <v>17</v>
      </c>
      <c r="J91" s="112" t="s">
        <v>153</v>
      </c>
      <c r="K91" s="112" t="s">
        <v>18</v>
      </c>
      <c r="L91" s="112" t="s">
        <v>154</v>
      </c>
      <c r="M91" s="113" t="s">
        <v>19</v>
      </c>
    </row>
    <row r="92" spans="1:13" ht="17.25" customHeight="1" x14ac:dyDescent="0.25">
      <c r="A92" s="119" t="s">
        <v>327</v>
      </c>
      <c r="B92" s="96" t="s">
        <v>20</v>
      </c>
      <c r="C92" s="96" t="b">
        <v>0</v>
      </c>
      <c r="D92" s="96" t="s">
        <v>55</v>
      </c>
      <c r="E92" s="96" t="s">
        <v>23</v>
      </c>
      <c r="F92" s="95" t="s">
        <v>328</v>
      </c>
      <c r="G92" s="97"/>
      <c r="H92" s="97">
        <v>16.261973283160899</v>
      </c>
      <c r="I92" s="95" t="s">
        <v>329</v>
      </c>
      <c r="J92" s="97"/>
      <c r="K92" s="97">
        <v>16.261973283160899</v>
      </c>
      <c r="L92" s="97"/>
      <c r="M92" s="120">
        <v>23.107858045518753</v>
      </c>
    </row>
    <row r="93" spans="1:13" x14ac:dyDescent="0.25">
      <c r="A93" s="119" t="s">
        <v>327</v>
      </c>
      <c r="B93" s="96" t="s">
        <v>20</v>
      </c>
      <c r="C93" s="96" t="b">
        <v>0</v>
      </c>
      <c r="D93" s="96" t="s">
        <v>60</v>
      </c>
      <c r="E93" s="96" t="s">
        <v>22</v>
      </c>
      <c r="F93" s="95" t="s">
        <v>330</v>
      </c>
      <c r="G93" s="97"/>
      <c r="H93" s="97">
        <v>25.402211813493153</v>
      </c>
      <c r="I93" s="95" t="s">
        <v>156</v>
      </c>
      <c r="J93" s="97"/>
      <c r="K93" s="97">
        <v>21.548001455067844</v>
      </c>
      <c r="L93" s="97"/>
      <c r="M93" s="120"/>
    </row>
    <row r="94" spans="1:13" x14ac:dyDescent="0.25">
      <c r="A94" s="119" t="s">
        <v>327</v>
      </c>
      <c r="B94" s="96" t="s">
        <v>20</v>
      </c>
      <c r="C94" s="96" t="b">
        <v>1</v>
      </c>
      <c r="D94" s="96" t="s">
        <v>60</v>
      </c>
      <c r="E94" s="96" t="s">
        <v>22</v>
      </c>
      <c r="F94" s="95" t="s">
        <v>331</v>
      </c>
      <c r="G94" s="97"/>
      <c r="H94" s="97">
        <v>25.316789996401887</v>
      </c>
      <c r="I94" s="95" t="s">
        <v>156</v>
      </c>
      <c r="J94" s="97"/>
      <c r="K94" s="97"/>
      <c r="L94" s="97"/>
      <c r="M94" s="120"/>
    </row>
    <row r="95" spans="1:13" x14ac:dyDescent="0.25">
      <c r="A95" s="119" t="s">
        <v>327</v>
      </c>
      <c r="B95" s="96" t="s">
        <v>20</v>
      </c>
      <c r="C95" s="96" t="b">
        <v>0</v>
      </c>
      <c r="D95" s="96" t="s">
        <v>60</v>
      </c>
      <c r="E95" s="96" t="s">
        <v>23</v>
      </c>
      <c r="F95" s="95" t="s">
        <v>332</v>
      </c>
      <c r="G95" s="97"/>
      <c r="H95" s="97">
        <v>18.892707567375723</v>
      </c>
      <c r="I95" s="95" t="s">
        <v>156</v>
      </c>
      <c r="J95" s="97"/>
      <c r="K95" s="97"/>
      <c r="L95" s="97"/>
      <c r="M95" s="120"/>
    </row>
    <row r="96" spans="1:13" x14ac:dyDescent="0.25">
      <c r="A96" s="119" t="s">
        <v>327</v>
      </c>
      <c r="B96" s="96" t="s">
        <v>20</v>
      </c>
      <c r="C96" s="96" t="b">
        <v>1</v>
      </c>
      <c r="D96" s="96" t="s">
        <v>60</v>
      </c>
      <c r="E96" s="96" t="s">
        <v>23</v>
      </c>
      <c r="F96" s="95" t="s">
        <v>333</v>
      </c>
      <c r="G96" s="97"/>
      <c r="H96" s="97">
        <v>18.832263038000356</v>
      </c>
      <c r="I96" s="95" t="s">
        <v>156</v>
      </c>
      <c r="J96" s="97"/>
      <c r="K96" s="97"/>
      <c r="L96" s="97"/>
      <c r="M96" s="120"/>
    </row>
    <row r="97" spans="1:13" x14ac:dyDescent="0.25">
      <c r="A97" s="119" t="s">
        <v>327</v>
      </c>
      <c r="B97" s="96" t="s">
        <v>20</v>
      </c>
      <c r="C97" s="96" t="b">
        <v>0</v>
      </c>
      <c r="D97" s="96" t="s">
        <v>60</v>
      </c>
      <c r="E97" s="96" t="s">
        <v>24</v>
      </c>
      <c r="F97" s="95" t="s">
        <v>334</v>
      </c>
      <c r="G97" s="97"/>
      <c r="H97" s="97">
        <v>20.349084984334656</v>
      </c>
      <c r="I97" s="95" t="s">
        <v>156</v>
      </c>
      <c r="J97" s="97"/>
      <c r="K97" s="97"/>
      <c r="L97" s="97"/>
      <c r="M97" s="120"/>
    </row>
    <row r="98" spans="1:13" x14ac:dyDescent="0.25">
      <c r="A98" s="119" t="s">
        <v>327</v>
      </c>
      <c r="B98" s="96" t="s">
        <v>20</v>
      </c>
      <c r="C98" s="96" t="b">
        <v>1</v>
      </c>
      <c r="D98" s="96" t="s">
        <v>60</v>
      </c>
      <c r="E98" s="96" t="s">
        <v>24</v>
      </c>
      <c r="F98" s="95" t="s">
        <v>335</v>
      </c>
      <c r="G98" s="97"/>
      <c r="H98" s="97">
        <v>20.288411275209778</v>
      </c>
      <c r="I98" s="95" t="s">
        <v>156</v>
      </c>
      <c r="J98" s="97"/>
      <c r="K98" s="97"/>
      <c r="L98" s="97"/>
      <c r="M98" s="120"/>
    </row>
    <row r="99" spans="1:13" x14ac:dyDescent="0.25">
      <c r="A99" s="119" t="s">
        <v>327</v>
      </c>
      <c r="B99" s="96" t="s">
        <v>20</v>
      </c>
      <c r="C99" s="96" t="b">
        <v>0</v>
      </c>
      <c r="D99" s="96" t="s">
        <v>21</v>
      </c>
      <c r="E99" s="96" t="s">
        <v>24</v>
      </c>
      <c r="F99" s="95" t="s">
        <v>336</v>
      </c>
      <c r="G99" s="97"/>
      <c r="H99" s="97">
        <v>22.502917601971419</v>
      </c>
      <c r="I99" s="95" t="s">
        <v>157</v>
      </c>
      <c r="J99" s="97"/>
      <c r="K99" s="97">
        <v>25.01433746845618</v>
      </c>
      <c r="L99" s="97"/>
      <c r="M99" s="120"/>
    </row>
    <row r="100" spans="1:13" x14ac:dyDescent="0.25">
      <c r="A100" s="119" t="s">
        <v>327</v>
      </c>
      <c r="B100" s="96" t="s">
        <v>26</v>
      </c>
      <c r="C100" s="96" t="b">
        <v>0</v>
      </c>
      <c r="D100" s="96" t="s">
        <v>60</v>
      </c>
      <c r="E100" s="96" t="s">
        <v>22</v>
      </c>
      <c r="F100" s="95" t="s">
        <v>337</v>
      </c>
      <c r="G100" s="97"/>
      <c r="H100" s="97">
        <v>19.745205392660388</v>
      </c>
      <c r="I100" s="95" t="s">
        <v>158</v>
      </c>
      <c r="J100" s="97"/>
      <c r="K100" s="97">
        <v>16.154740191491776</v>
      </c>
      <c r="L100" s="97"/>
      <c r="M100" s="120">
        <v>16.726184556459021</v>
      </c>
    </row>
    <row r="101" spans="1:13" x14ac:dyDescent="0.25">
      <c r="A101" s="119" t="s">
        <v>327</v>
      </c>
      <c r="B101" s="96" t="s">
        <v>26</v>
      </c>
      <c r="C101" s="96" t="b">
        <v>1</v>
      </c>
      <c r="D101" s="96" t="s">
        <v>60</v>
      </c>
      <c r="E101" s="96" t="s">
        <v>23</v>
      </c>
      <c r="F101" s="95" t="s">
        <v>338</v>
      </c>
      <c r="G101" s="97"/>
      <c r="H101" s="97">
        <v>14.02325266564668</v>
      </c>
      <c r="I101" s="95" t="s">
        <v>158</v>
      </c>
      <c r="J101" s="97"/>
      <c r="K101" s="97"/>
      <c r="L101" s="97"/>
      <c r="M101" s="120"/>
    </row>
    <row r="102" spans="1:13" x14ac:dyDescent="0.25">
      <c r="A102" s="119" t="s">
        <v>327</v>
      </c>
      <c r="B102" s="96" t="s">
        <v>26</v>
      </c>
      <c r="C102" s="96" t="b">
        <v>0</v>
      </c>
      <c r="D102" s="96" t="s">
        <v>60</v>
      </c>
      <c r="E102" s="96" t="s">
        <v>24</v>
      </c>
      <c r="F102" s="95" t="s">
        <v>339</v>
      </c>
      <c r="G102" s="97"/>
      <c r="H102" s="97">
        <v>14.69576251616826</v>
      </c>
      <c r="I102" s="95" t="s">
        <v>158</v>
      </c>
      <c r="J102" s="97"/>
      <c r="K102" s="97"/>
      <c r="L102" s="97"/>
      <c r="M102" s="120"/>
    </row>
    <row r="103" spans="1:13" x14ac:dyDescent="0.25">
      <c r="A103" s="119" t="s">
        <v>327</v>
      </c>
      <c r="B103" s="96" t="s">
        <v>26</v>
      </c>
      <c r="C103" s="96" t="b">
        <v>1</v>
      </c>
      <c r="D103" s="96" t="s">
        <v>60</v>
      </c>
      <c r="E103" s="96" t="s">
        <v>24</v>
      </c>
      <c r="F103" s="95" t="s">
        <v>340</v>
      </c>
      <c r="G103" s="97"/>
      <c r="H103" s="97">
        <v>14.660790386562105</v>
      </c>
      <c r="I103" s="95" t="s">
        <v>158</v>
      </c>
      <c r="J103" s="97"/>
      <c r="K103" s="97"/>
      <c r="L103" s="97"/>
      <c r="M103" s="120"/>
    </row>
    <row r="104" spans="1:13" x14ac:dyDescent="0.25">
      <c r="A104" s="119" t="s">
        <v>327</v>
      </c>
      <c r="B104" s="96" t="s">
        <v>27</v>
      </c>
      <c r="C104" s="96" t="b">
        <v>1</v>
      </c>
      <c r="D104" s="96" t="s">
        <v>60</v>
      </c>
      <c r="E104" s="96" t="s">
        <v>22</v>
      </c>
      <c r="F104" s="95" t="s">
        <v>341</v>
      </c>
      <c r="G104" s="97"/>
      <c r="H104" s="97">
        <v>21.768707657756451</v>
      </c>
      <c r="I104" s="95" t="s">
        <v>188</v>
      </c>
      <c r="J104" s="97"/>
      <c r="K104" s="97">
        <v>16.674185402758535</v>
      </c>
      <c r="L104" s="97"/>
      <c r="M104" s="120">
        <v>17.672487087649859</v>
      </c>
    </row>
    <row r="105" spans="1:13" x14ac:dyDescent="0.25">
      <c r="A105" s="119" t="s">
        <v>327</v>
      </c>
      <c r="B105" s="96" t="s">
        <v>27</v>
      </c>
      <c r="C105" s="96" t="b">
        <v>0</v>
      </c>
      <c r="D105" s="96" t="s">
        <v>60</v>
      </c>
      <c r="E105" s="96" t="s">
        <v>24</v>
      </c>
      <c r="F105" s="95" t="s">
        <v>342</v>
      </c>
      <c r="G105" s="97"/>
      <c r="H105" s="97">
        <v>15.643775984814893</v>
      </c>
      <c r="I105" s="95" t="s">
        <v>188</v>
      </c>
      <c r="J105" s="97"/>
      <c r="K105" s="97"/>
      <c r="L105" s="97"/>
      <c r="M105" s="120"/>
    </row>
    <row r="106" spans="1:13" x14ac:dyDescent="0.25">
      <c r="A106" s="119" t="s">
        <v>327</v>
      </c>
      <c r="B106" s="96" t="s">
        <v>27</v>
      </c>
      <c r="C106" s="96" t="b">
        <v>1</v>
      </c>
      <c r="D106" s="96" t="s">
        <v>60</v>
      </c>
      <c r="E106" s="96" t="s">
        <v>24</v>
      </c>
      <c r="F106" s="95" t="s">
        <v>343</v>
      </c>
      <c r="G106" s="97"/>
      <c r="H106" s="97">
        <v>15.604977620378227</v>
      </c>
      <c r="I106" s="95" t="s">
        <v>188</v>
      </c>
      <c r="J106" s="97"/>
      <c r="K106" s="97"/>
      <c r="L106" s="97"/>
      <c r="M106" s="120"/>
    </row>
    <row r="107" spans="1:13" x14ac:dyDescent="0.25">
      <c r="A107" s="119" t="s">
        <v>327</v>
      </c>
      <c r="B107" s="96" t="s">
        <v>32</v>
      </c>
      <c r="C107" s="96" t="b">
        <v>0</v>
      </c>
      <c r="D107" s="96" t="s">
        <v>60</v>
      </c>
      <c r="E107" s="96" t="s">
        <v>23</v>
      </c>
      <c r="F107" s="95" t="s">
        <v>344</v>
      </c>
      <c r="G107" s="97"/>
      <c r="H107" s="97">
        <v>79.865793356838608</v>
      </c>
      <c r="I107" s="95" t="s">
        <v>193</v>
      </c>
      <c r="J107" s="97"/>
      <c r="K107" s="97">
        <v>88.896890290813545</v>
      </c>
      <c r="L107" s="97"/>
      <c r="M107" s="120">
        <v>75.368404729352989</v>
      </c>
    </row>
    <row r="108" spans="1:13" x14ac:dyDescent="0.25">
      <c r="A108" s="119" t="s">
        <v>327</v>
      </c>
      <c r="B108" s="96" t="s">
        <v>32</v>
      </c>
      <c r="C108" s="96" t="b">
        <v>1</v>
      </c>
      <c r="D108" s="96" t="s">
        <v>60</v>
      </c>
      <c r="E108" s="96" t="s">
        <v>23</v>
      </c>
      <c r="F108" s="95" t="s">
        <v>345</v>
      </c>
      <c r="G108" s="97"/>
      <c r="H108" s="97">
        <v>76.80107735251238</v>
      </c>
      <c r="I108" s="95" t="s">
        <v>193</v>
      </c>
      <c r="J108" s="97"/>
      <c r="K108" s="97"/>
      <c r="L108" s="97"/>
      <c r="M108" s="120"/>
    </row>
    <row r="109" spans="1:13" x14ac:dyDescent="0.25">
      <c r="A109" s="119" t="s">
        <v>327</v>
      </c>
      <c r="B109" s="96" t="s">
        <v>32</v>
      </c>
      <c r="C109" s="96" t="b">
        <v>0</v>
      </c>
      <c r="D109" s="96" t="s">
        <v>60</v>
      </c>
      <c r="E109" s="96" t="s">
        <v>24</v>
      </c>
      <c r="F109" s="95" t="s">
        <v>346</v>
      </c>
      <c r="G109" s="97"/>
      <c r="H109" s="97">
        <v>75.404294834178401</v>
      </c>
      <c r="I109" s="95" t="s">
        <v>193</v>
      </c>
      <c r="J109" s="97"/>
      <c r="K109" s="97"/>
      <c r="L109" s="97"/>
      <c r="M109" s="120"/>
    </row>
    <row r="110" spans="1:13" x14ac:dyDescent="0.25">
      <c r="A110" s="119" t="s">
        <v>327</v>
      </c>
      <c r="B110" s="96" t="s">
        <v>32</v>
      </c>
      <c r="C110" s="96" t="b">
        <v>1</v>
      </c>
      <c r="D110" s="96" t="s">
        <v>60</v>
      </c>
      <c r="E110" s="96" t="s">
        <v>24</v>
      </c>
      <c r="F110" s="95" t="s">
        <v>347</v>
      </c>
      <c r="G110" s="97"/>
      <c r="H110" s="97">
        <v>70.768391429243039</v>
      </c>
      <c r="I110" s="95" t="s">
        <v>193</v>
      </c>
      <c r="J110" s="97"/>
      <c r="K110" s="97"/>
      <c r="L110" s="97"/>
      <c r="M110" s="120"/>
    </row>
    <row r="111" spans="1:13" x14ac:dyDescent="0.25">
      <c r="A111" s="119" t="s">
        <v>327</v>
      </c>
      <c r="B111" s="96" t="s">
        <v>28</v>
      </c>
      <c r="C111" s="96" t="b">
        <v>1</v>
      </c>
      <c r="D111" s="96" t="s">
        <v>60</v>
      </c>
      <c r="E111" s="96" t="s">
        <v>23</v>
      </c>
      <c r="F111" s="95" t="s">
        <v>348</v>
      </c>
      <c r="G111" s="97"/>
      <c r="H111" s="97">
        <v>143.66753055550527</v>
      </c>
      <c r="I111" s="95" t="s">
        <v>198</v>
      </c>
      <c r="J111" s="97"/>
      <c r="K111" s="97">
        <v>126.30628711768789</v>
      </c>
      <c r="L111" s="97"/>
      <c r="M111" s="120">
        <v>65.03706427642723</v>
      </c>
    </row>
    <row r="112" spans="1:13" x14ac:dyDescent="0.25">
      <c r="A112" s="119" t="s">
        <v>327</v>
      </c>
      <c r="B112" s="96" t="s">
        <v>28</v>
      </c>
      <c r="C112" s="96" t="b">
        <v>0</v>
      </c>
      <c r="D112" s="96" t="s">
        <v>60</v>
      </c>
      <c r="E112" s="96" t="s">
        <v>24</v>
      </c>
      <c r="F112" s="95" t="s">
        <v>349</v>
      </c>
      <c r="G112" s="97"/>
      <c r="H112" s="97">
        <v>139.90123669612964</v>
      </c>
      <c r="I112" s="95" t="s">
        <v>198</v>
      </c>
      <c r="J112" s="97"/>
      <c r="K112" s="97"/>
      <c r="L112" s="97"/>
      <c r="M112" s="120"/>
    </row>
    <row r="113" spans="1:13" x14ac:dyDescent="0.25">
      <c r="A113" s="119" t="s">
        <v>327</v>
      </c>
      <c r="B113" s="96" t="s">
        <v>28</v>
      </c>
      <c r="C113" s="96" t="b">
        <v>1</v>
      </c>
      <c r="D113" s="96" t="s">
        <v>60</v>
      </c>
      <c r="E113" s="96" t="s">
        <v>24</v>
      </c>
      <c r="F113" s="95" t="s">
        <v>350</v>
      </c>
      <c r="G113" s="97"/>
      <c r="H113" s="97">
        <v>131.06334729355709</v>
      </c>
      <c r="I113" s="95" t="s">
        <v>198</v>
      </c>
      <c r="J113" s="97"/>
      <c r="K113" s="97"/>
      <c r="L113" s="97"/>
      <c r="M113" s="120"/>
    </row>
    <row r="114" spans="1:13" x14ac:dyDescent="0.25">
      <c r="A114" s="119" t="s">
        <v>327</v>
      </c>
      <c r="B114" s="96" t="s">
        <v>29</v>
      </c>
      <c r="C114" s="96" t="b">
        <v>0</v>
      </c>
      <c r="D114" s="96" t="s">
        <v>60</v>
      </c>
      <c r="E114" s="96" t="s">
        <v>23</v>
      </c>
      <c r="F114" s="95" t="s">
        <v>351</v>
      </c>
      <c r="G114" s="97"/>
      <c r="H114" s="97">
        <v>25.30472803478964</v>
      </c>
      <c r="I114" s="95" t="s">
        <v>203</v>
      </c>
      <c r="J114" s="97"/>
      <c r="K114" s="97">
        <v>24.729170248962323</v>
      </c>
      <c r="L114" s="97"/>
      <c r="M114" s="120">
        <v>21.556791169303505</v>
      </c>
    </row>
    <row r="115" spans="1:13" x14ac:dyDescent="0.25">
      <c r="A115" s="119" t="s">
        <v>327</v>
      </c>
      <c r="B115" s="96" t="s">
        <v>29</v>
      </c>
      <c r="C115" s="96" t="b">
        <v>0</v>
      </c>
      <c r="D115" s="96" t="s">
        <v>60</v>
      </c>
      <c r="E115" s="96" t="s">
        <v>24</v>
      </c>
      <c r="F115" s="95" t="s">
        <v>352</v>
      </c>
      <c r="G115" s="97"/>
      <c r="H115" s="97">
        <v>19.239773816216434</v>
      </c>
      <c r="I115" s="95" t="s">
        <v>203</v>
      </c>
      <c r="J115" s="97"/>
      <c r="K115" s="97"/>
      <c r="L115" s="97"/>
      <c r="M115" s="120"/>
    </row>
    <row r="116" spans="1:13" x14ac:dyDescent="0.25">
      <c r="A116" s="119" t="s">
        <v>327</v>
      </c>
      <c r="B116" s="96" t="s">
        <v>29</v>
      </c>
      <c r="C116" s="96" t="b">
        <v>1</v>
      </c>
      <c r="D116" s="96" t="s">
        <v>60</v>
      </c>
      <c r="E116" s="96" t="s">
        <v>24</v>
      </c>
      <c r="F116" s="95" t="s">
        <v>353</v>
      </c>
      <c r="G116" s="97"/>
      <c r="H116" s="97">
        <v>18.829060105183803</v>
      </c>
      <c r="I116" s="95" t="s">
        <v>203</v>
      </c>
      <c r="J116" s="97"/>
      <c r="K116" s="97"/>
      <c r="L116" s="97"/>
      <c r="M116" s="120"/>
    </row>
    <row r="117" spans="1:13" x14ac:dyDescent="0.25">
      <c r="A117" s="119" t="s">
        <v>327</v>
      </c>
      <c r="B117" s="96" t="s">
        <v>95</v>
      </c>
      <c r="C117" s="96" t="b">
        <v>0</v>
      </c>
      <c r="D117" s="96" t="s">
        <v>60</v>
      </c>
      <c r="E117" s="96" t="s">
        <v>24</v>
      </c>
      <c r="F117" s="95" t="s">
        <v>354</v>
      </c>
      <c r="G117" s="97"/>
      <c r="H117" s="97">
        <v>7.7517999564330777</v>
      </c>
      <c r="I117" s="95" t="s">
        <v>160</v>
      </c>
      <c r="J117" s="97"/>
      <c r="K117" s="97">
        <v>6.8937399957231529</v>
      </c>
      <c r="L117" s="97"/>
      <c r="M117" s="120">
        <v>10.706368878767908</v>
      </c>
    </row>
    <row r="118" spans="1:13" x14ac:dyDescent="0.25">
      <c r="A118" s="119" t="s">
        <v>327</v>
      </c>
      <c r="B118" s="96" t="s">
        <v>95</v>
      </c>
      <c r="C118" s="96" t="b">
        <v>0</v>
      </c>
      <c r="D118" s="96" t="s">
        <v>21</v>
      </c>
      <c r="E118" s="96" t="s">
        <v>22</v>
      </c>
      <c r="F118" s="95" t="s">
        <v>355</v>
      </c>
      <c r="G118" s="97"/>
      <c r="H118" s="97">
        <v>16.59709882286549</v>
      </c>
      <c r="I118" s="95" t="s">
        <v>161</v>
      </c>
      <c r="J118" s="97"/>
      <c r="K118" s="97"/>
      <c r="L118" s="97"/>
      <c r="M118" s="120"/>
    </row>
    <row r="119" spans="1:13" x14ac:dyDescent="0.25">
      <c r="A119" s="119" t="s">
        <v>327</v>
      </c>
      <c r="B119" s="96" t="s">
        <v>95</v>
      </c>
      <c r="C119" s="96" t="b">
        <v>0</v>
      </c>
      <c r="D119" s="96" t="s">
        <v>21</v>
      </c>
      <c r="E119" s="96" t="s">
        <v>24</v>
      </c>
      <c r="F119" s="95" t="s">
        <v>356</v>
      </c>
      <c r="G119" s="97"/>
      <c r="H119" s="97">
        <v>9.8197535455763312</v>
      </c>
      <c r="I119" s="95" t="s">
        <v>161</v>
      </c>
      <c r="J119" s="97"/>
      <c r="K119" s="97"/>
      <c r="L119" s="97"/>
      <c r="M119" s="120"/>
    </row>
    <row r="120" spans="1:13" x14ac:dyDescent="0.25">
      <c r="A120" s="119" t="s">
        <v>327</v>
      </c>
      <c r="B120" s="96" t="s">
        <v>30</v>
      </c>
      <c r="C120" s="96" t="b">
        <v>0</v>
      </c>
      <c r="D120" s="96" t="s">
        <v>55</v>
      </c>
      <c r="E120" s="96" t="s">
        <v>23</v>
      </c>
      <c r="F120" s="95" t="s">
        <v>357</v>
      </c>
      <c r="G120" s="97"/>
      <c r="H120" s="97">
        <v>8.4067670183254215</v>
      </c>
      <c r="I120" s="95" t="s">
        <v>358</v>
      </c>
      <c r="J120" s="97"/>
      <c r="K120" s="97">
        <v>8.4067670183254215</v>
      </c>
      <c r="L120" s="97"/>
      <c r="M120" s="120">
        <v>12.622212480213236</v>
      </c>
    </row>
    <row r="121" spans="1:13" x14ac:dyDescent="0.25">
      <c r="A121" s="119" t="s">
        <v>327</v>
      </c>
      <c r="B121" s="96" t="s">
        <v>30</v>
      </c>
      <c r="C121" s="96" t="b">
        <v>1</v>
      </c>
      <c r="D121" s="96" t="s">
        <v>60</v>
      </c>
      <c r="E121" s="96" t="s">
        <v>22</v>
      </c>
      <c r="F121" s="95" t="s">
        <v>359</v>
      </c>
      <c r="G121" s="97"/>
      <c r="H121" s="97">
        <v>17.057505606601978</v>
      </c>
      <c r="I121" s="95" t="s">
        <v>162</v>
      </c>
      <c r="J121" s="97"/>
      <c r="K121" s="97">
        <v>13.023675718720183</v>
      </c>
      <c r="L121" s="97"/>
      <c r="M121" s="120"/>
    </row>
    <row r="122" spans="1:13" x14ac:dyDescent="0.25">
      <c r="A122" s="119" t="s">
        <v>327</v>
      </c>
      <c r="B122" s="96" t="s">
        <v>30</v>
      </c>
      <c r="C122" s="96" t="b">
        <v>0</v>
      </c>
      <c r="D122" s="96" t="s">
        <v>60</v>
      </c>
      <c r="E122" s="96" t="s">
        <v>23</v>
      </c>
      <c r="F122" s="95" t="s">
        <v>360</v>
      </c>
      <c r="G122" s="97"/>
      <c r="H122" s="97">
        <v>11.604739453393067</v>
      </c>
      <c r="I122" s="95" t="s">
        <v>162</v>
      </c>
      <c r="J122" s="97"/>
      <c r="K122" s="97"/>
      <c r="L122" s="97"/>
      <c r="M122" s="120"/>
    </row>
    <row r="123" spans="1:13" x14ac:dyDescent="0.25">
      <c r="A123" s="119" t="s">
        <v>327</v>
      </c>
      <c r="B123" s="96" t="s">
        <v>30</v>
      </c>
      <c r="C123" s="96" t="b">
        <v>1</v>
      </c>
      <c r="D123" s="96" t="s">
        <v>60</v>
      </c>
      <c r="E123" s="96" t="s">
        <v>23</v>
      </c>
      <c r="F123" s="95" t="s">
        <v>361</v>
      </c>
      <c r="G123" s="97"/>
      <c r="H123" s="97">
        <v>11.520106056898387</v>
      </c>
      <c r="I123" s="95" t="s">
        <v>162</v>
      </c>
      <c r="J123" s="97"/>
      <c r="K123" s="97"/>
      <c r="L123" s="97"/>
      <c r="M123" s="120"/>
    </row>
    <row r="124" spans="1:13" x14ac:dyDescent="0.25">
      <c r="A124" s="119" t="s">
        <v>327</v>
      </c>
      <c r="B124" s="96" t="s">
        <v>30</v>
      </c>
      <c r="C124" s="96" t="b">
        <v>0</v>
      </c>
      <c r="D124" s="96" t="s">
        <v>60</v>
      </c>
      <c r="E124" s="96" t="s">
        <v>24</v>
      </c>
      <c r="F124" s="95" t="s">
        <v>362</v>
      </c>
      <c r="G124" s="97"/>
      <c r="H124" s="97">
        <v>10.408782096165504</v>
      </c>
      <c r="I124" s="95" t="s">
        <v>162</v>
      </c>
      <c r="J124" s="97"/>
      <c r="K124" s="97"/>
      <c r="L124" s="97"/>
      <c r="M124" s="120"/>
    </row>
    <row r="125" spans="1:13" x14ac:dyDescent="0.25">
      <c r="A125" s="119" t="s">
        <v>327</v>
      </c>
      <c r="B125" s="96" t="s">
        <v>30</v>
      </c>
      <c r="C125" s="96" t="b">
        <v>1</v>
      </c>
      <c r="D125" s="96" t="s">
        <v>60</v>
      </c>
      <c r="E125" s="96" t="s">
        <v>24</v>
      </c>
      <c r="F125" s="95" t="s">
        <v>363</v>
      </c>
      <c r="G125" s="97"/>
      <c r="H125" s="97">
        <v>10.380452649896016</v>
      </c>
      <c r="I125" s="95" t="s">
        <v>162</v>
      </c>
      <c r="J125" s="97"/>
      <c r="K125" s="97"/>
      <c r="L125" s="97"/>
      <c r="M125" s="120"/>
    </row>
    <row r="126" spans="1:13" x14ac:dyDescent="0.25">
      <c r="A126" s="119" t="s">
        <v>327</v>
      </c>
      <c r="B126" s="96" t="s">
        <v>31</v>
      </c>
      <c r="C126" s="96" t="b">
        <v>0</v>
      </c>
      <c r="D126" s="96" t="s">
        <v>60</v>
      </c>
      <c r="E126" s="96" t="s">
        <v>22</v>
      </c>
      <c r="F126" s="95" t="s">
        <v>364</v>
      </c>
      <c r="G126" s="97"/>
      <c r="H126" s="97">
        <v>31.028944676434051</v>
      </c>
      <c r="I126" s="95" t="s">
        <v>164</v>
      </c>
      <c r="J126" s="97"/>
      <c r="K126" s="97">
        <v>24.667202645308816</v>
      </c>
      <c r="L126" s="97"/>
      <c r="M126" s="120">
        <v>25.021504191252355</v>
      </c>
    </row>
    <row r="127" spans="1:13" x14ac:dyDescent="0.25">
      <c r="A127" s="119" t="s">
        <v>327</v>
      </c>
      <c r="B127" s="96" t="s">
        <v>31</v>
      </c>
      <c r="C127" s="96" t="b">
        <v>1</v>
      </c>
      <c r="D127" s="96" t="s">
        <v>60</v>
      </c>
      <c r="E127" s="96" t="s">
        <v>23</v>
      </c>
      <c r="F127" s="95" t="s">
        <v>365</v>
      </c>
      <c r="G127" s="97"/>
      <c r="H127" s="97">
        <v>21.498838783777746</v>
      </c>
      <c r="I127" s="95" t="s">
        <v>164</v>
      </c>
      <c r="J127" s="97"/>
      <c r="K127" s="97"/>
      <c r="L127" s="97"/>
      <c r="M127" s="120"/>
    </row>
    <row r="128" spans="1:13" x14ac:dyDescent="0.25">
      <c r="A128" s="119" t="s">
        <v>327</v>
      </c>
      <c r="B128" s="96" t="s">
        <v>31</v>
      </c>
      <c r="C128" s="96" t="b">
        <v>0</v>
      </c>
      <c r="D128" s="96" t="s">
        <v>60</v>
      </c>
      <c r="E128" s="96" t="s">
        <v>24</v>
      </c>
      <c r="F128" s="95" t="s">
        <v>366</v>
      </c>
      <c r="G128" s="97"/>
      <c r="H128" s="97">
        <v>21.473824475714654</v>
      </c>
      <c r="I128" s="95" t="s">
        <v>164</v>
      </c>
      <c r="J128" s="97"/>
      <c r="K128" s="97"/>
      <c r="L128" s="97"/>
      <c r="M128" s="120"/>
    </row>
    <row r="129" spans="1:13" x14ac:dyDescent="0.25">
      <c r="A129" s="119" t="s">
        <v>327</v>
      </c>
      <c r="B129" s="96" t="s">
        <v>31</v>
      </c>
      <c r="C129" s="96" t="b">
        <v>1</v>
      </c>
      <c r="D129" s="96" t="s">
        <v>60</v>
      </c>
      <c r="E129" s="96" t="s">
        <v>24</v>
      </c>
      <c r="F129" s="95" t="s">
        <v>367</v>
      </c>
      <c r="G129" s="97"/>
      <c r="H129" s="97">
        <v>21.067699838398244</v>
      </c>
      <c r="I129" s="95" t="s">
        <v>164</v>
      </c>
      <c r="J129" s="97"/>
      <c r="K129" s="97"/>
      <c r="L129" s="97"/>
      <c r="M129" s="120"/>
    </row>
    <row r="130" spans="1:13" x14ac:dyDescent="0.25">
      <c r="A130" s="119" t="s">
        <v>327</v>
      </c>
      <c r="B130" s="96" t="s">
        <v>31</v>
      </c>
      <c r="C130" s="96" t="b">
        <v>0</v>
      </c>
      <c r="D130" s="96" t="s">
        <v>21</v>
      </c>
      <c r="E130" s="96" t="s">
        <v>24</v>
      </c>
      <c r="F130" s="95" t="s">
        <v>368</v>
      </c>
      <c r="G130" s="97"/>
      <c r="H130" s="97">
        <v>24.29182896749624</v>
      </c>
      <c r="I130" s="95" t="s">
        <v>165</v>
      </c>
      <c r="J130" s="97"/>
      <c r="K130" s="97">
        <v>19.660418227417509</v>
      </c>
      <c r="L130" s="97"/>
      <c r="M130" s="120"/>
    </row>
    <row r="131" spans="1:13" x14ac:dyDescent="0.25">
      <c r="A131" s="119" t="s">
        <v>369</v>
      </c>
      <c r="B131" s="96" t="s">
        <v>20</v>
      </c>
      <c r="C131" s="96" t="b">
        <v>0</v>
      </c>
      <c r="D131" s="96" t="s">
        <v>60</v>
      </c>
      <c r="E131" s="96" t="s">
        <v>22</v>
      </c>
      <c r="F131" s="95" t="s">
        <v>370</v>
      </c>
      <c r="G131" s="97"/>
      <c r="H131" s="97">
        <v>25.700326761741987</v>
      </c>
      <c r="I131" s="95" t="s">
        <v>156</v>
      </c>
      <c r="J131" s="97"/>
      <c r="K131" s="97">
        <v>21.796027649477448</v>
      </c>
      <c r="L131" s="97"/>
      <c r="M131" s="120"/>
    </row>
    <row r="132" spans="1:13" x14ac:dyDescent="0.25">
      <c r="A132" s="119" t="s">
        <v>369</v>
      </c>
      <c r="B132" s="96" t="s">
        <v>20</v>
      </c>
      <c r="C132" s="96" t="b">
        <v>1</v>
      </c>
      <c r="D132" s="96" t="s">
        <v>60</v>
      </c>
      <c r="E132" s="96" t="s">
        <v>22</v>
      </c>
      <c r="F132" s="95" t="s">
        <v>371</v>
      </c>
      <c r="G132" s="97"/>
      <c r="H132" s="97">
        <v>25.611477985196125</v>
      </c>
      <c r="I132" s="95" t="s">
        <v>156</v>
      </c>
      <c r="J132" s="97"/>
      <c r="K132" s="97"/>
      <c r="L132" s="97"/>
      <c r="M132" s="120"/>
    </row>
    <row r="133" spans="1:13" x14ac:dyDescent="0.25">
      <c r="A133" s="119" t="s">
        <v>369</v>
      </c>
      <c r="B133" s="96" t="s">
        <v>20</v>
      </c>
      <c r="C133" s="96" t="b">
        <v>0</v>
      </c>
      <c r="D133" s="96" t="s">
        <v>60</v>
      </c>
      <c r="E133" s="96" t="s">
        <v>23</v>
      </c>
      <c r="F133" s="95" t="s">
        <v>372</v>
      </c>
      <c r="G133" s="97"/>
      <c r="H133" s="97">
        <v>19.098935107801339</v>
      </c>
      <c r="I133" s="95" t="s">
        <v>156</v>
      </c>
      <c r="J133" s="97"/>
      <c r="K133" s="97"/>
      <c r="L133" s="97"/>
      <c r="M133" s="120"/>
    </row>
    <row r="134" spans="1:13" x14ac:dyDescent="0.25">
      <c r="A134" s="119" t="s">
        <v>369</v>
      </c>
      <c r="B134" s="96" t="s">
        <v>20</v>
      </c>
      <c r="C134" s="96" t="b">
        <v>0</v>
      </c>
      <c r="D134" s="96" t="s">
        <v>60</v>
      </c>
      <c r="E134" s="96" t="s">
        <v>24</v>
      </c>
      <c r="F134" s="95" t="s">
        <v>373</v>
      </c>
      <c r="G134" s="97"/>
      <c r="H134" s="97">
        <v>20.588821078889016</v>
      </c>
      <c r="I134" s="95" t="s">
        <v>156</v>
      </c>
      <c r="J134" s="97"/>
      <c r="K134" s="97"/>
      <c r="L134" s="97"/>
      <c r="M134" s="120"/>
    </row>
    <row r="135" spans="1:13" x14ac:dyDescent="0.25">
      <c r="A135" s="119" t="s">
        <v>369</v>
      </c>
      <c r="B135" s="96" t="s">
        <v>20</v>
      </c>
      <c r="C135" s="96" t="b">
        <v>1</v>
      </c>
      <c r="D135" s="96" t="s">
        <v>60</v>
      </c>
      <c r="E135" s="96" t="s">
        <v>24</v>
      </c>
      <c r="F135" s="95" t="s">
        <v>374</v>
      </c>
      <c r="G135" s="97"/>
      <c r="H135" s="97">
        <v>20.527384460037677</v>
      </c>
      <c r="I135" s="95" t="s">
        <v>156</v>
      </c>
      <c r="J135" s="97"/>
      <c r="K135" s="97"/>
      <c r="L135" s="97"/>
      <c r="M135" s="120"/>
    </row>
    <row r="136" spans="1:13" x14ac:dyDescent="0.25">
      <c r="A136" s="119" t="s">
        <v>369</v>
      </c>
      <c r="B136" s="96" t="s">
        <v>20</v>
      </c>
      <c r="C136" s="96" t="b">
        <v>0</v>
      </c>
      <c r="D136" s="96" t="s">
        <v>21</v>
      </c>
      <c r="E136" s="96" t="s">
        <v>22</v>
      </c>
      <c r="F136" s="95" t="s">
        <v>375</v>
      </c>
      <c r="G136" s="97"/>
      <c r="H136" s="97">
        <v>30.938605966128016</v>
      </c>
      <c r="I136" s="95" t="s">
        <v>157</v>
      </c>
      <c r="J136" s="97"/>
      <c r="K136" s="97">
        <v>25.9234712453116</v>
      </c>
      <c r="L136" s="97"/>
      <c r="M136" s="120"/>
    </row>
    <row r="137" spans="1:13" x14ac:dyDescent="0.25">
      <c r="A137" s="119" t="s">
        <v>369</v>
      </c>
      <c r="B137" s="96" t="s">
        <v>20</v>
      </c>
      <c r="C137" s="96" t="b">
        <v>1</v>
      </c>
      <c r="D137" s="96" t="s">
        <v>21</v>
      </c>
      <c r="E137" s="96" t="s">
        <v>22</v>
      </c>
      <c r="F137" s="95" t="s">
        <v>376</v>
      </c>
      <c r="G137" s="97"/>
      <c r="H137" s="97">
        <v>30.833014706314437</v>
      </c>
      <c r="I137" s="95" t="s">
        <v>157</v>
      </c>
      <c r="J137" s="97"/>
      <c r="K137" s="97"/>
      <c r="L137" s="97"/>
      <c r="M137" s="120"/>
    </row>
    <row r="138" spans="1:13" x14ac:dyDescent="0.25">
      <c r="A138" s="119" t="s">
        <v>369</v>
      </c>
      <c r="B138" s="96" t="s">
        <v>20</v>
      </c>
      <c r="C138" s="96" t="b">
        <v>0</v>
      </c>
      <c r="D138" s="96" t="s">
        <v>21</v>
      </c>
      <c r="E138" s="96" t="s">
        <v>23</v>
      </c>
      <c r="F138" s="95" t="s">
        <v>377</v>
      </c>
      <c r="G138" s="97"/>
      <c r="H138" s="97">
        <v>24.052913669110087</v>
      </c>
      <c r="I138" s="95" t="s">
        <v>157</v>
      </c>
      <c r="J138" s="97"/>
      <c r="K138" s="97"/>
      <c r="L138" s="97"/>
      <c r="M138" s="120"/>
    </row>
    <row r="139" spans="1:13" x14ac:dyDescent="0.25">
      <c r="A139" s="119" t="s">
        <v>369</v>
      </c>
      <c r="B139" s="96" t="s">
        <v>20</v>
      </c>
      <c r="C139" s="96" t="b">
        <v>1</v>
      </c>
      <c r="D139" s="96" t="s">
        <v>21</v>
      </c>
      <c r="E139" s="96" t="s">
        <v>23</v>
      </c>
      <c r="F139" s="95" t="s">
        <v>378</v>
      </c>
      <c r="G139" s="97"/>
      <c r="H139" s="97">
        <v>23.97723124159754</v>
      </c>
      <c r="I139" s="95" t="s">
        <v>157</v>
      </c>
      <c r="J139" s="97"/>
      <c r="K139" s="97"/>
      <c r="L139" s="97"/>
      <c r="M139" s="120"/>
    </row>
    <row r="140" spans="1:13" x14ac:dyDescent="0.25">
      <c r="A140" s="119" t="s">
        <v>369</v>
      </c>
      <c r="B140" s="96" t="s">
        <v>20</v>
      </c>
      <c r="C140" s="96" t="b">
        <v>0</v>
      </c>
      <c r="D140" s="96" t="s">
        <v>21</v>
      </c>
      <c r="E140" s="96" t="s">
        <v>24</v>
      </c>
      <c r="F140" s="95" t="s">
        <v>379</v>
      </c>
      <c r="G140" s="97"/>
      <c r="H140" s="97">
        <v>22.778894100696693</v>
      </c>
      <c r="I140" s="95" t="s">
        <v>157</v>
      </c>
      <c r="J140" s="97"/>
      <c r="K140" s="97"/>
      <c r="L140" s="97"/>
      <c r="M140" s="120"/>
    </row>
    <row r="141" spans="1:13" x14ac:dyDescent="0.25">
      <c r="A141" s="119" t="s">
        <v>369</v>
      </c>
      <c r="B141" s="96" t="s">
        <v>20</v>
      </c>
      <c r="C141" s="96" t="b">
        <v>1</v>
      </c>
      <c r="D141" s="96" t="s">
        <v>21</v>
      </c>
      <c r="E141" s="96" t="s">
        <v>24</v>
      </c>
      <c r="F141" s="95" t="s">
        <v>380</v>
      </c>
      <c r="G141" s="97"/>
      <c r="H141" s="97">
        <v>22.715361353633131</v>
      </c>
      <c r="I141" s="95" t="s">
        <v>157</v>
      </c>
      <c r="J141" s="97"/>
      <c r="K141" s="97"/>
      <c r="L141" s="97"/>
      <c r="M141" s="120"/>
    </row>
    <row r="142" spans="1:13" x14ac:dyDescent="0.25">
      <c r="A142" s="119" t="s">
        <v>369</v>
      </c>
      <c r="B142" s="96" t="s">
        <v>20</v>
      </c>
      <c r="C142" s="96" t="b">
        <v>0</v>
      </c>
      <c r="D142" s="96" t="s">
        <v>25</v>
      </c>
      <c r="E142" s="96" t="s">
        <v>22</v>
      </c>
      <c r="F142" s="95" t="s">
        <v>381</v>
      </c>
      <c r="G142" s="97"/>
      <c r="H142" s="97">
        <v>32.834395450172721</v>
      </c>
      <c r="I142" s="95" t="s">
        <v>382</v>
      </c>
      <c r="J142" s="97"/>
      <c r="K142" s="97">
        <v>28.996898689646969</v>
      </c>
      <c r="L142" s="97"/>
      <c r="M142" s="120"/>
    </row>
    <row r="143" spans="1:13" x14ac:dyDescent="0.25">
      <c r="A143" s="119" t="s">
        <v>369</v>
      </c>
      <c r="B143" s="96" t="s">
        <v>26</v>
      </c>
      <c r="C143" s="96" t="b">
        <v>0</v>
      </c>
      <c r="D143" s="96" t="s">
        <v>60</v>
      </c>
      <c r="E143" s="96" t="s">
        <v>22</v>
      </c>
      <c r="F143" s="95" t="s">
        <v>383</v>
      </c>
      <c r="G143" s="97"/>
      <c r="H143" s="97">
        <v>21.832633883550894</v>
      </c>
      <c r="I143" s="95" t="s">
        <v>158</v>
      </c>
      <c r="J143" s="97"/>
      <c r="K143" s="97">
        <v>16.849201510619867</v>
      </c>
      <c r="L143" s="97"/>
      <c r="M143" s="120"/>
    </row>
    <row r="144" spans="1:13" x14ac:dyDescent="0.25">
      <c r="A144" s="119" t="s">
        <v>369</v>
      </c>
      <c r="B144" s="96" t="s">
        <v>26</v>
      </c>
      <c r="C144" s="96" t="b">
        <v>1</v>
      </c>
      <c r="D144" s="96" t="s">
        <v>60</v>
      </c>
      <c r="E144" s="96" t="s">
        <v>22</v>
      </c>
      <c r="F144" s="95" t="s">
        <v>384</v>
      </c>
      <c r="G144" s="97"/>
      <c r="H144" s="97">
        <v>21.769537292366557</v>
      </c>
      <c r="I144" s="95" t="s">
        <v>158</v>
      </c>
      <c r="J144" s="97"/>
      <c r="K144" s="97"/>
      <c r="L144" s="97"/>
      <c r="M144" s="120"/>
    </row>
    <row r="145" spans="1:13" x14ac:dyDescent="0.25">
      <c r="A145" s="119" t="s">
        <v>369</v>
      </c>
      <c r="B145" s="96" t="s">
        <v>26</v>
      </c>
      <c r="C145" s="96" t="b">
        <v>0</v>
      </c>
      <c r="D145" s="96" t="s">
        <v>60</v>
      </c>
      <c r="E145" s="96" t="s">
        <v>24</v>
      </c>
      <c r="F145" s="95" t="s">
        <v>385</v>
      </c>
      <c r="G145" s="97"/>
      <c r="H145" s="97">
        <v>16.006890318649262</v>
      </c>
      <c r="I145" s="95" t="s">
        <v>158</v>
      </c>
      <c r="J145" s="97"/>
      <c r="K145" s="97"/>
      <c r="L145" s="97"/>
      <c r="M145" s="120"/>
    </row>
    <row r="146" spans="1:13" x14ac:dyDescent="0.25">
      <c r="A146" s="119" t="s">
        <v>369</v>
      </c>
      <c r="B146" s="96" t="s">
        <v>26</v>
      </c>
      <c r="C146" s="96" t="b">
        <v>1</v>
      </c>
      <c r="D146" s="96" t="s">
        <v>60</v>
      </c>
      <c r="E146" s="96" t="s">
        <v>24</v>
      </c>
      <c r="F146" s="95" t="s">
        <v>386</v>
      </c>
      <c r="G146" s="97"/>
      <c r="H146" s="97">
        <v>15.967761913998235</v>
      </c>
      <c r="I146" s="95" t="s">
        <v>158</v>
      </c>
      <c r="J146" s="97"/>
      <c r="K146" s="97"/>
      <c r="L146" s="97"/>
      <c r="M146" s="120"/>
    </row>
    <row r="147" spans="1:13" x14ac:dyDescent="0.25">
      <c r="A147" s="119" t="s">
        <v>369</v>
      </c>
      <c r="B147" s="96" t="s">
        <v>26</v>
      </c>
      <c r="C147" s="96" t="b">
        <v>0</v>
      </c>
      <c r="D147" s="96" t="s">
        <v>21</v>
      </c>
      <c r="E147" s="96" t="s">
        <v>22</v>
      </c>
      <c r="F147" s="95" t="s">
        <v>387</v>
      </c>
      <c r="G147" s="97"/>
      <c r="H147" s="97">
        <v>26.147223639729596</v>
      </c>
      <c r="I147" s="95" t="s">
        <v>159</v>
      </c>
      <c r="J147" s="97"/>
      <c r="K147" s="97">
        <v>20.962320193671854</v>
      </c>
      <c r="L147" s="97"/>
      <c r="M147" s="120"/>
    </row>
    <row r="148" spans="1:13" x14ac:dyDescent="0.25">
      <c r="A148" s="119" t="s">
        <v>369</v>
      </c>
      <c r="B148" s="96" t="s">
        <v>26</v>
      </c>
      <c r="C148" s="96" t="b">
        <v>1</v>
      </c>
      <c r="D148" s="96" t="s">
        <v>21</v>
      </c>
      <c r="E148" s="96" t="s">
        <v>22</v>
      </c>
      <c r="F148" s="95" t="s">
        <v>388</v>
      </c>
      <c r="G148" s="97"/>
      <c r="H148" s="97">
        <v>26.072857744667893</v>
      </c>
      <c r="I148" s="95" t="s">
        <v>159</v>
      </c>
      <c r="J148" s="97"/>
      <c r="K148" s="97"/>
      <c r="L148" s="97"/>
      <c r="M148" s="120"/>
    </row>
    <row r="149" spans="1:13" x14ac:dyDescent="0.25">
      <c r="A149" s="119" t="s">
        <v>369</v>
      </c>
      <c r="B149" s="96" t="s">
        <v>26</v>
      </c>
      <c r="C149" s="96" t="b">
        <v>0</v>
      </c>
      <c r="D149" s="96" t="s">
        <v>21</v>
      </c>
      <c r="E149" s="96" t="s">
        <v>23</v>
      </c>
      <c r="F149" s="95" t="s">
        <v>389</v>
      </c>
      <c r="G149" s="97"/>
      <c r="H149" s="97">
        <v>19.34970915690387</v>
      </c>
      <c r="I149" s="95" t="s">
        <v>159</v>
      </c>
      <c r="J149" s="97"/>
      <c r="K149" s="97"/>
      <c r="L149" s="97"/>
      <c r="M149" s="120"/>
    </row>
    <row r="150" spans="1:13" x14ac:dyDescent="0.25">
      <c r="A150" s="119" t="s">
        <v>369</v>
      </c>
      <c r="B150" s="96" t="s">
        <v>26</v>
      </c>
      <c r="C150" s="96" t="b">
        <v>0</v>
      </c>
      <c r="D150" s="96" t="s">
        <v>21</v>
      </c>
      <c r="E150" s="96" t="s">
        <v>24</v>
      </c>
      <c r="F150" s="95" t="s">
        <v>390</v>
      </c>
      <c r="G150" s="97"/>
      <c r="H150" s="97">
        <v>17.390027784382095</v>
      </c>
      <c r="I150" s="95" t="s">
        <v>159</v>
      </c>
      <c r="J150" s="97"/>
      <c r="K150" s="97"/>
      <c r="L150" s="97"/>
      <c r="M150" s="120"/>
    </row>
    <row r="151" spans="1:13" x14ac:dyDescent="0.25">
      <c r="A151" s="119" t="s">
        <v>369</v>
      </c>
      <c r="B151" s="96" t="s">
        <v>26</v>
      </c>
      <c r="C151" s="96" t="b">
        <v>1</v>
      </c>
      <c r="D151" s="96" t="s">
        <v>21</v>
      </c>
      <c r="E151" s="96" t="s">
        <v>24</v>
      </c>
      <c r="F151" s="95" t="s">
        <v>391</v>
      </c>
      <c r="G151" s="97"/>
      <c r="H151" s="97">
        <v>17.35077702320449</v>
      </c>
      <c r="I151" s="95" t="s">
        <v>159</v>
      </c>
      <c r="J151" s="97"/>
      <c r="K151" s="97"/>
      <c r="L151" s="97"/>
      <c r="M151" s="120"/>
    </row>
    <row r="152" spans="1:13" x14ac:dyDescent="0.25">
      <c r="A152" s="119" t="s">
        <v>369</v>
      </c>
      <c r="B152" s="96" t="s">
        <v>26</v>
      </c>
      <c r="C152" s="96" t="b">
        <v>0</v>
      </c>
      <c r="D152" s="96" t="s">
        <v>25</v>
      </c>
      <c r="E152" s="96" t="s">
        <v>22</v>
      </c>
      <c r="F152" s="95" t="s">
        <v>392</v>
      </c>
      <c r="G152" s="97"/>
      <c r="H152" s="97">
        <v>27.71382839389257</v>
      </c>
      <c r="I152" s="95" t="s">
        <v>393</v>
      </c>
      <c r="J152" s="97"/>
      <c r="K152" s="97">
        <v>22.580423687713434</v>
      </c>
      <c r="L152" s="97"/>
      <c r="M152" s="120"/>
    </row>
    <row r="153" spans="1:13" x14ac:dyDescent="0.25">
      <c r="A153" s="119" t="s">
        <v>369</v>
      </c>
      <c r="B153" s="96" t="s">
        <v>26</v>
      </c>
      <c r="C153" s="96" t="b">
        <v>0</v>
      </c>
      <c r="D153" s="96" t="s">
        <v>25</v>
      </c>
      <c r="E153" s="96" t="s">
        <v>24</v>
      </c>
      <c r="F153" s="95" t="s">
        <v>394</v>
      </c>
      <c r="G153" s="97"/>
      <c r="H153" s="97">
        <v>19.759915395492055</v>
      </c>
      <c r="I153" s="95" t="s">
        <v>393</v>
      </c>
      <c r="J153" s="97"/>
      <c r="K153" s="97"/>
      <c r="L153" s="97"/>
      <c r="M153" s="120"/>
    </row>
    <row r="154" spans="1:13" x14ac:dyDescent="0.25">
      <c r="A154" s="119" t="s">
        <v>369</v>
      </c>
      <c r="B154" s="96" t="s">
        <v>32</v>
      </c>
      <c r="C154" s="96" t="b">
        <v>0</v>
      </c>
      <c r="D154" s="96" t="s">
        <v>60</v>
      </c>
      <c r="E154" s="96" t="s">
        <v>22</v>
      </c>
      <c r="F154" s="95" t="s">
        <v>395</v>
      </c>
      <c r="G154" s="97"/>
      <c r="H154" s="97">
        <v>79.175007504546997</v>
      </c>
      <c r="I154" s="95" t="s">
        <v>193</v>
      </c>
      <c r="J154" s="97"/>
      <c r="K154" s="97">
        <v>67.547098413147694</v>
      </c>
      <c r="L154" s="97"/>
      <c r="M154" s="120"/>
    </row>
    <row r="155" spans="1:13" x14ac:dyDescent="0.25">
      <c r="A155" s="119" t="s">
        <v>369</v>
      </c>
      <c r="B155" s="96" t="s">
        <v>32</v>
      </c>
      <c r="C155" s="96" t="b">
        <v>0</v>
      </c>
      <c r="D155" s="96" t="s">
        <v>60</v>
      </c>
      <c r="E155" s="96" t="s">
        <v>24</v>
      </c>
      <c r="F155" s="95" t="s">
        <v>396</v>
      </c>
      <c r="G155" s="97"/>
      <c r="H155" s="97">
        <v>50.073957190422156</v>
      </c>
      <c r="I155" s="95" t="s">
        <v>193</v>
      </c>
      <c r="J155" s="97"/>
      <c r="K155" s="97"/>
      <c r="L155" s="97"/>
      <c r="M155" s="120"/>
    </row>
    <row r="156" spans="1:13" x14ac:dyDescent="0.25">
      <c r="A156" s="119" t="s">
        <v>369</v>
      </c>
      <c r="B156" s="96" t="s">
        <v>32</v>
      </c>
      <c r="C156" s="96" t="b">
        <v>1</v>
      </c>
      <c r="D156" s="96" t="s">
        <v>60</v>
      </c>
      <c r="E156" s="96" t="s">
        <v>24</v>
      </c>
      <c r="F156" s="95" t="s">
        <v>397</v>
      </c>
      <c r="G156" s="97"/>
      <c r="H156" s="97">
        <v>47.269545143395391</v>
      </c>
      <c r="I156" s="95" t="s">
        <v>193</v>
      </c>
      <c r="J156" s="97"/>
      <c r="K156" s="97"/>
      <c r="L156" s="97"/>
      <c r="M156" s="120"/>
    </row>
    <row r="157" spans="1:13" x14ac:dyDescent="0.25">
      <c r="A157" s="119" t="s">
        <v>369</v>
      </c>
      <c r="B157" s="96" t="s">
        <v>32</v>
      </c>
      <c r="C157" s="96" t="b">
        <v>0</v>
      </c>
      <c r="D157" s="96" t="s">
        <v>21</v>
      </c>
      <c r="E157" s="96" t="s">
        <v>22</v>
      </c>
      <c r="F157" s="95" t="s">
        <v>398</v>
      </c>
      <c r="G157" s="97"/>
      <c r="H157" s="97">
        <v>93.728853424056922</v>
      </c>
      <c r="I157" s="95" t="s">
        <v>195</v>
      </c>
      <c r="J157" s="97"/>
      <c r="K157" s="97">
        <v>80.227786251094912</v>
      </c>
      <c r="L157" s="97"/>
      <c r="M157" s="120"/>
    </row>
    <row r="158" spans="1:13" x14ac:dyDescent="0.25">
      <c r="A158" s="119" t="s">
        <v>369</v>
      </c>
      <c r="B158" s="96" t="s">
        <v>32</v>
      </c>
      <c r="C158" s="96" t="b">
        <v>1</v>
      </c>
      <c r="D158" s="96" t="s">
        <v>21</v>
      </c>
      <c r="E158" s="96" t="s">
        <v>22</v>
      </c>
      <c r="F158" s="95" t="s">
        <v>399</v>
      </c>
      <c r="G158" s="97"/>
      <c r="H158" s="97">
        <v>94.25784690927955</v>
      </c>
      <c r="I158" s="95" t="s">
        <v>195</v>
      </c>
      <c r="J158" s="97"/>
      <c r="K158" s="97"/>
      <c r="L158" s="97"/>
      <c r="M158" s="120"/>
    </row>
    <row r="159" spans="1:13" x14ac:dyDescent="0.25">
      <c r="A159" s="119" t="s">
        <v>369</v>
      </c>
      <c r="B159" s="96" t="s">
        <v>32</v>
      </c>
      <c r="C159" s="96" t="b">
        <v>0</v>
      </c>
      <c r="D159" s="96" t="s">
        <v>21</v>
      </c>
      <c r="E159" s="96" t="s">
        <v>24</v>
      </c>
      <c r="F159" s="95" t="s">
        <v>400</v>
      </c>
      <c r="G159" s="97"/>
      <c r="H159" s="97">
        <v>55.088332309740025</v>
      </c>
      <c r="I159" s="95" t="s">
        <v>195</v>
      </c>
      <c r="J159" s="97"/>
      <c r="K159" s="97"/>
      <c r="L159" s="97"/>
      <c r="M159" s="120"/>
    </row>
    <row r="160" spans="1:13" x14ac:dyDescent="0.25">
      <c r="A160" s="119" t="s">
        <v>369</v>
      </c>
      <c r="B160" s="96" t="s">
        <v>29</v>
      </c>
      <c r="C160" s="96" t="b">
        <v>1</v>
      </c>
      <c r="D160" s="96" t="s">
        <v>60</v>
      </c>
      <c r="E160" s="96" t="s">
        <v>24</v>
      </c>
      <c r="F160" s="95" t="s">
        <v>401</v>
      </c>
      <c r="G160" s="97"/>
      <c r="H160" s="97">
        <v>14.720152721138154</v>
      </c>
      <c r="I160" s="95" t="s">
        <v>203</v>
      </c>
      <c r="J160" s="97"/>
      <c r="K160" s="97">
        <v>21.393669249021958</v>
      </c>
      <c r="L160" s="97"/>
      <c r="M160" s="120"/>
    </row>
    <row r="161" spans="1:13" x14ac:dyDescent="0.25">
      <c r="A161" s="119" t="s">
        <v>369</v>
      </c>
      <c r="B161" s="96" t="s">
        <v>29</v>
      </c>
      <c r="C161" s="96" t="b">
        <v>0</v>
      </c>
      <c r="D161" s="96" t="s">
        <v>21</v>
      </c>
      <c r="E161" s="96" t="s">
        <v>22</v>
      </c>
      <c r="F161" s="95" t="s">
        <v>402</v>
      </c>
      <c r="G161" s="97"/>
      <c r="H161" s="97">
        <v>40.473183126196361</v>
      </c>
      <c r="I161" s="95" t="s">
        <v>205</v>
      </c>
      <c r="J161" s="97"/>
      <c r="K161" s="97">
        <v>30.401902955455238</v>
      </c>
      <c r="L161" s="97"/>
      <c r="M161" s="120"/>
    </row>
    <row r="162" spans="1:13" x14ac:dyDescent="0.25">
      <c r="A162" s="119" t="s">
        <v>369</v>
      </c>
      <c r="B162" s="96" t="s">
        <v>29</v>
      </c>
      <c r="C162" s="96" t="b">
        <v>1</v>
      </c>
      <c r="D162" s="96" t="s">
        <v>21</v>
      </c>
      <c r="E162" s="96" t="s">
        <v>22</v>
      </c>
      <c r="F162" s="95" t="s">
        <v>403</v>
      </c>
      <c r="G162" s="97"/>
      <c r="H162" s="97">
        <v>40.071628724399964</v>
      </c>
      <c r="I162" s="95" t="s">
        <v>205</v>
      </c>
      <c r="J162" s="97"/>
      <c r="K162" s="97"/>
      <c r="L162" s="97"/>
      <c r="M162" s="120"/>
    </row>
    <row r="163" spans="1:13" x14ac:dyDescent="0.25">
      <c r="A163" s="119" t="s">
        <v>369</v>
      </c>
      <c r="B163" s="96" t="s">
        <v>29</v>
      </c>
      <c r="C163" s="96" t="b">
        <v>0</v>
      </c>
      <c r="D163" s="96" t="s">
        <v>21</v>
      </c>
      <c r="E163" s="96" t="s">
        <v>24</v>
      </c>
      <c r="F163" s="95" t="s">
        <v>404</v>
      </c>
      <c r="G163" s="97"/>
      <c r="H163" s="97">
        <v>18.554838483000896</v>
      </c>
      <c r="I163" s="95" t="s">
        <v>205</v>
      </c>
      <c r="J163" s="97"/>
      <c r="K163" s="97"/>
      <c r="L163" s="97"/>
      <c r="M163" s="120"/>
    </row>
    <row r="164" spans="1:13" x14ac:dyDescent="0.25">
      <c r="A164" s="119" t="s">
        <v>369</v>
      </c>
      <c r="B164" s="96" t="s">
        <v>95</v>
      </c>
      <c r="C164" s="96" t="b">
        <v>0</v>
      </c>
      <c r="D164" s="96" t="s">
        <v>60</v>
      </c>
      <c r="E164" s="96" t="s">
        <v>22</v>
      </c>
      <c r="F164" s="95" t="s">
        <v>405</v>
      </c>
      <c r="G164" s="97"/>
      <c r="H164" s="97">
        <v>8.3993450139053696</v>
      </c>
      <c r="I164" s="95" t="s">
        <v>160</v>
      </c>
      <c r="J164" s="97"/>
      <c r="K164" s="97">
        <v>6.6478313610401614</v>
      </c>
      <c r="L164" s="97"/>
      <c r="M164" s="120"/>
    </row>
    <row r="165" spans="1:13" x14ac:dyDescent="0.25">
      <c r="A165" s="119" t="s">
        <v>369</v>
      </c>
      <c r="B165" s="96" t="s">
        <v>95</v>
      </c>
      <c r="C165" s="96" t="b">
        <v>0</v>
      </c>
      <c r="D165" s="96" t="s">
        <v>60</v>
      </c>
      <c r="E165" s="96" t="s">
        <v>24</v>
      </c>
      <c r="F165" s="95" t="s">
        <v>406</v>
      </c>
      <c r="G165" s="97"/>
      <c r="H165" s="97">
        <v>6.1630109831799125</v>
      </c>
      <c r="I165" s="95" t="s">
        <v>160</v>
      </c>
      <c r="J165" s="97"/>
      <c r="K165" s="97"/>
      <c r="L165" s="97"/>
      <c r="M165" s="120"/>
    </row>
    <row r="166" spans="1:13" x14ac:dyDescent="0.25">
      <c r="A166" s="119" t="s">
        <v>369</v>
      </c>
      <c r="B166" s="96" t="s">
        <v>95</v>
      </c>
      <c r="C166" s="96" t="b">
        <v>1</v>
      </c>
      <c r="D166" s="96" t="s">
        <v>60</v>
      </c>
      <c r="E166" s="96" t="s">
        <v>24</v>
      </c>
      <c r="F166" s="95" t="s">
        <v>407</v>
      </c>
      <c r="G166" s="97"/>
      <c r="H166" s="97">
        <v>6.1546799490289779</v>
      </c>
      <c r="I166" s="95" t="s">
        <v>160</v>
      </c>
      <c r="J166" s="97"/>
      <c r="K166" s="97"/>
      <c r="L166" s="97"/>
      <c r="M166" s="120"/>
    </row>
    <row r="167" spans="1:13" x14ac:dyDescent="0.25">
      <c r="A167" s="119" t="s">
        <v>369</v>
      </c>
      <c r="B167" s="96" t="s">
        <v>95</v>
      </c>
      <c r="C167" s="96" t="b">
        <v>0</v>
      </c>
      <c r="D167" s="96" t="s">
        <v>21</v>
      </c>
      <c r="E167" s="96" t="s">
        <v>22</v>
      </c>
      <c r="F167" s="95" t="s">
        <v>408</v>
      </c>
      <c r="G167" s="97"/>
      <c r="H167" s="97">
        <v>12.058695567980878</v>
      </c>
      <c r="I167" s="95" t="s">
        <v>161</v>
      </c>
      <c r="J167" s="97"/>
      <c r="K167" s="97">
        <v>9.8380320107969172</v>
      </c>
      <c r="L167" s="97"/>
      <c r="M167" s="120"/>
    </row>
    <row r="168" spans="1:13" x14ac:dyDescent="0.25">
      <c r="A168" s="119" t="s">
        <v>369</v>
      </c>
      <c r="B168" s="96" t="s">
        <v>95</v>
      </c>
      <c r="C168" s="96" t="b">
        <v>1</v>
      </c>
      <c r="D168" s="96" t="s">
        <v>21</v>
      </c>
      <c r="E168" s="96" t="s">
        <v>22</v>
      </c>
      <c r="F168" s="95" t="s">
        <v>409</v>
      </c>
      <c r="G168" s="97"/>
      <c r="H168" s="97">
        <v>12.006328829910251</v>
      </c>
      <c r="I168" s="95" t="s">
        <v>161</v>
      </c>
      <c r="J168" s="97"/>
      <c r="K168" s="97"/>
      <c r="L168" s="97"/>
      <c r="M168" s="120"/>
    </row>
    <row r="169" spans="1:13" x14ac:dyDescent="0.25">
      <c r="A169" s="119" t="s">
        <v>369</v>
      </c>
      <c r="B169" s="96" t="s">
        <v>95</v>
      </c>
      <c r="C169" s="96" t="b">
        <v>0</v>
      </c>
      <c r="D169" s="96" t="s">
        <v>21</v>
      </c>
      <c r="E169" s="96" t="s">
        <v>23</v>
      </c>
      <c r="F169" s="95" t="s">
        <v>410</v>
      </c>
      <c r="G169" s="97"/>
      <c r="H169" s="97">
        <v>9.6415906551044532</v>
      </c>
      <c r="I169" s="95" t="s">
        <v>161</v>
      </c>
      <c r="J169" s="97"/>
      <c r="K169" s="97"/>
      <c r="L169" s="97"/>
      <c r="M169" s="120"/>
    </row>
    <row r="170" spans="1:13" x14ac:dyDescent="0.25">
      <c r="A170" s="119" t="s">
        <v>369</v>
      </c>
      <c r="B170" s="96" t="s">
        <v>95</v>
      </c>
      <c r="C170" s="96" t="b">
        <v>0</v>
      </c>
      <c r="D170" s="96" t="s">
        <v>21</v>
      </c>
      <c r="E170" s="96" t="s">
        <v>24</v>
      </c>
      <c r="F170" s="95" t="s">
        <v>411</v>
      </c>
      <c r="G170" s="97"/>
      <c r="H170" s="97">
        <v>7.8661765473760497</v>
      </c>
      <c r="I170" s="95" t="s">
        <v>161</v>
      </c>
      <c r="J170" s="97"/>
      <c r="K170" s="97"/>
      <c r="L170" s="97"/>
      <c r="M170" s="120"/>
    </row>
    <row r="171" spans="1:13" x14ac:dyDescent="0.25">
      <c r="A171" s="119" t="s">
        <v>369</v>
      </c>
      <c r="B171" s="96" t="s">
        <v>95</v>
      </c>
      <c r="C171" s="96" t="b">
        <v>0</v>
      </c>
      <c r="D171" s="96" t="s">
        <v>25</v>
      </c>
      <c r="E171" s="96" t="s">
        <v>22</v>
      </c>
      <c r="F171" s="95" t="s">
        <v>412</v>
      </c>
      <c r="G171" s="97"/>
      <c r="H171" s="97">
        <v>12.906375559720448</v>
      </c>
      <c r="I171" s="95" t="s">
        <v>413</v>
      </c>
      <c r="J171" s="97"/>
      <c r="K171" s="97">
        <v>11.342102198268995</v>
      </c>
      <c r="L171" s="97"/>
      <c r="M171" s="120"/>
    </row>
    <row r="172" spans="1:13" x14ac:dyDescent="0.25">
      <c r="A172" s="119" t="s">
        <v>369</v>
      </c>
      <c r="B172" s="96" t="s">
        <v>95</v>
      </c>
      <c r="C172" s="96" t="b">
        <v>0</v>
      </c>
      <c r="D172" s="96" t="s">
        <v>25</v>
      </c>
      <c r="E172" s="96" t="s">
        <v>24</v>
      </c>
      <c r="F172" s="95" t="s">
        <v>414</v>
      </c>
      <c r="G172" s="97"/>
      <c r="H172" s="97">
        <v>10.27830782117133</v>
      </c>
      <c r="I172" s="95" t="s">
        <v>413</v>
      </c>
      <c r="J172" s="97"/>
      <c r="K172" s="97"/>
      <c r="L172" s="97"/>
      <c r="M172" s="120"/>
    </row>
    <row r="173" spans="1:13" x14ac:dyDescent="0.25">
      <c r="A173" s="119" t="s">
        <v>369</v>
      </c>
      <c r="B173" s="96" t="s">
        <v>95</v>
      </c>
      <c r="C173" s="96" t="b">
        <v>0</v>
      </c>
      <c r="D173" s="96" t="s">
        <v>73</v>
      </c>
      <c r="E173" s="96" t="s">
        <v>22</v>
      </c>
      <c r="F173" s="95" t="s">
        <v>415</v>
      </c>
      <c r="G173" s="97"/>
      <c r="H173" s="97">
        <v>12.553956276528053</v>
      </c>
      <c r="I173" s="95" t="s">
        <v>416</v>
      </c>
      <c r="J173" s="97"/>
      <c r="K173" s="97">
        <v>11.788180498347936</v>
      </c>
      <c r="L173" s="97"/>
      <c r="M173" s="120"/>
    </row>
    <row r="174" spans="1:13" x14ac:dyDescent="0.25">
      <c r="A174" s="119" t="s">
        <v>369</v>
      </c>
      <c r="B174" s="96" t="s">
        <v>30</v>
      </c>
      <c r="C174" s="96" t="b">
        <v>0</v>
      </c>
      <c r="D174" s="96" t="s">
        <v>60</v>
      </c>
      <c r="E174" s="96" t="s">
        <v>22</v>
      </c>
      <c r="F174" s="95" t="s">
        <v>417</v>
      </c>
      <c r="G174" s="97"/>
      <c r="H174" s="97">
        <v>12.823130284100198</v>
      </c>
      <c r="I174" s="95" t="s">
        <v>162</v>
      </c>
      <c r="J174" s="97"/>
      <c r="K174" s="97">
        <v>9.9284999909243989</v>
      </c>
      <c r="L174" s="97"/>
      <c r="M174" s="120"/>
    </row>
    <row r="175" spans="1:13" x14ac:dyDescent="0.25">
      <c r="A175" s="119" t="s">
        <v>369</v>
      </c>
      <c r="B175" s="96" t="s">
        <v>30</v>
      </c>
      <c r="C175" s="96" t="b">
        <v>1</v>
      </c>
      <c r="D175" s="96" t="s">
        <v>60</v>
      </c>
      <c r="E175" s="96" t="s">
        <v>22</v>
      </c>
      <c r="F175" s="95" t="s">
        <v>418</v>
      </c>
      <c r="G175" s="97"/>
      <c r="H175" s="97">
        <v>12.744982654324254</v>
      </c>
      <c r="I175" s="95" t="s">
        <v>162</v>
      </c>
      <c r="J175" s="97"/>
      <c r="K175" s="97"/>
      <c r="L175" s="97"/>
      <c r="M175" s="120"/>
    </row>
    <row r="176" spans="1:13" x14ac:dyDescent="0.25">
      <c r="A176" s="119" t="s">
        <v>369</v>
      </c>
      <c r="B176" s="96" t="s">
        <v>30</v>
      </c>
      <c r="C176" s="96" t="b">
        <v>0</v>
      </c>
      <c r="D176" s="96" t="s">
        <v>60</v>
      </c>
      <c r="E176" s="96" t="s">
        <v>24</v>
      </c>
      <c r="F176" s="95" t="s">
        <v>419</v>
      </c>
      <c r="G176" s="97"/>
      <c r="H176" s="97">
        <v>8.5943553679005937</v>
      </c>
      <c r="I176" s="95" t="s">
        <v>162</v>
      </c>
      <c r="J176" s="97"/>
      <c r="K176" s="97"/>
      <c r="L176" s="97"/>
      <c r="M176" s="120"/>
    </row>
    <row r="177" spans="1:13" x14ac:dyDescent="0.25">
      <c r="A177" s="119" t="s">
        <v>369</v>
      </c>
      <c r="B177" s="96" t="s">
        <v>30</v>
      </c>
      <c r="C177" s="96" t="b">
        <v>1</v>
      </c>
      <c r="D177" s="96" t="s">
        <v>60</v>
      </c>
      <c r="E177" s="96" t="s">
        <v>24</v>
      </c>
      <c r="F177" s="95" t="s">
        <v>420</v>
      </c>
      <c r="G177" s="97"/>
      <c r="H177" s="97">
        <v>8.5771149094234467</v>
      </c>
      <c r="I177" s="95" t="s">
        <v>162</v>
      </c>
      <c r="J177" s="97"/>
      <c r="K177" s="97"/>
      <c r="L177" s="97"/>
      <c r="M177" s="120"/>
    </row>
    <row r="178" spans="1:13" x14ac:dyDescent="0.25">
      <c r="A178" s="119" t="s">
        <v>369</v>
      </c>
      <c r="B178" s="96" t="s">
        <v>30</v>
      </c>
      <c r="C178" s="96" t="b">
        <v>0</v>
      </c>
      <c r="D178" s="96" t="s">
        <v>21</v>
      </c>
      <c r="E178" s="96" t="s">
        <v>22</v>
      </c>
      <c r="F178" s="95" t="s">
        <v>421</v>
      </c>
      <c r="G178" s="97"/>
      <c r="H178" s="97">
        <v>18.27938059438257</v>
      </c>
      <c r="I178" s="95" t="s">
        <v>163</v>
      </c>
      <c r="J178" s="97"/>
      <c r="K178" s="97">
        <v>14.419593673913147</v>
      </c>
      <c r="L178" s="97"/>
      <c r="M178" s="120"/>
    </row>
    <row r="179" spans="1:13" x14ac:dyDescent="0.25">
      <c r="A179" s="119" t="s">
        <v>369</v>
      </c>
      <c r="B179" s="96" t="s">
        <v>30</v>
      </c>
      <c r="C179" s="96" t="b">
        <v>1</v>
      </c>
      <c r="D179" s="96" t="s">
        <v>21</v>
      </c>
      <c r="E179" s="96" t="s">
        <v>22</v>
      </c>
      <c r="F179" s="95" t="s">
        <v>422</v>
      </c>
      <c r="G179" s="97"/>
      <c r="H179" s="97">
        <v>18.176198557037715</v>
      </c>
      <c r="I179" s="95" t="s">
        <v>163</v>
      </c>
      <c r="J179" s="97"/>
      <c r="K179" s="97"/>
      <c r="L179" s="97"/>
      <c r="M179" s="120"/>
    </row>
    <row r="180" spans="1:13" x14ac:dyDescent="0.25">
      <c r="A180" s="119" t="s">
        <v>369</v>
      </c>
      <c r="B180" s="96" t="s">
        <v>30</v>
      </c>
      <c r="C180" s="96" t="b">
        <v>0</v>
      </c>
      <c r="D180" s="96" t="s">
        <v>21</v>
      </c>
      <c r="E180" s="96" t="s">
        <v>23</v>
      </c>
      <c r="F180" s="95" t="s">
        <v>423</v>
      </c>
      <c r="G180" s="97"/>
      <c r="H180" s="97">
        <v>14.291839239615104</v>
      </c>
      <c r="I180" s="95" t="s">
        <v>163</v>
      </c>
      <c r="J180" s="97"/>
      <c r="K180" s="97"/>
      <c r="L180" s="97"/>
      <c r="M180" s="120"/>
    </row>
    <row r="181" spans="1:13" x14ac:dyDescent="0.25">
      <c r="A181" s="119" t="s">
        <v>369</v>
      </c>
      <c r="B181" s="96" t="s">
        <v>30</v>
      </c>
      <c r="C181" s="96" t="b">
        <v>0</v>
      </c>
      <c r="D181" s="96" t="s">
        <v>21</v>
      </c>
      <c r="E181" s="96" t="s">
        <v>24</v>
      </c>
      <c r="F181" s="95" t="s">
        <v>424</v>
      </c>
      <c r="G181" s="97"/>
      <c r="H181" s="97">
        <v>10.68756118774176</v>
      </c>
      <c r="I181" s="95" t="s">
        <v>163</v>
      </c>
      <c r="J181" s="97"/>
      <c r="K181" s="97"/>
      <c r="L181" s="97"/>
      <c r="M181" s="120"/>
    </row>
    <row r="182" spans="1:13" x14ac:dyDescent="0.25">
      <c r="A182" s="119" t="s">
        <v>369</v>
      </c>
      <c r="B182" s="96" t="s">
        <v>30</v>
      </c>
      <c r="C182" s="96" t="b">
        <v>1</v>
      </c>
      <c r="D182" s="96" t="s">
        <v>21</v>
      </c>
      <c r="E182" s="96" t="s">
        <v>24</v>
      </c>
      <c r="F182" s="95" t="s">
        <v>425</v>
      </c>
      <c r="G182" s="97"/>
      <c r="H182" s="97">
        <v>10.668009165952773</v>
      </c>
      <c r="I182" s="95" t="s">
        <v>163</v>
      </c>
      <c r="J182" s="97"/>
      <c r="K182" s="97"/>
      <c r="L182" s="97"/>
      <c r="M182" s="120"/>
    </row>
    <row r="183" spans="1:13" x14ac:dyDescent="0.25">
      <c r="A183" s="119" t="s">
        <v>369</v>
      </c>
      <c r="B183" s="96" t="s">
        <v>30</v>
      </c>
      <c r="C183" s="96" t="b">
        <v>0</v>
      </c>
      <c r="D183" s="96" t="s">
        <v>25</v>
      </c>
      <c r="E183" s="96" t="s">
        <v>22</v>
      </c>
      <c r="F183" s="95" t="s">
        <v>426</v>
      </c>
      <c r="G183" s="97"/>
      <c r="H183" s="97">
        <v>19.500208505519964</v>
      </c>
      <c r="I183" s="95" t="s">
        <v>427</v>
      </c>
      <c r="J183" s="97"/>
      <c r="K183" s="97">
        <v>16.846886700062903</v>
      </c>
      <c r="L183" s="97"/>
      <c r="M183" s="120"/>
    </row>
    <row r="184" spans="1:13" x14ac:dyDescent="0.25">
      <c r="A184" s="119" t="s">
        <v>369</v>
      </c>
      <c r="B184" s="96" t="s">
        <v>30</v>
      </c>
      <c r="C184" s="96" t="b">
        <v>0</v>
      </c>
      <c r="D184" s="96" t="s">
        <v>25</v>
      </c>
      <c r="E184" s="96" t="s">
        <v>24</v>
      </c>
      <c r="F184" s="95" t="s">
        <v>428</v>
      </c>
      <c r="G184" s="97"/>
      <c r="H184" s="97">
        <v>14.193564894605846</v>
      </c>
      <c r="I184" s="95" t="s">
        <v>427</v>
      </c>
      <c r="J184" s="97"/>
      <c r="K184" s="97"/>
      <c r="L184" s="97"/>
      <c r="M184" s="120"/>
    </row>
    <row r="185" spans="1:13" x14ac:dyDescent="0.25">
      <c r="A185" s="119" t="s">
        <v>369</v>
      </c>
      <c r="B185" s="96" t="s">
        <v>31</v>
      </c>
      <c r="C185" s="96" t="b">
        <v>0</v>
      </c>
      <c r="D185" s="96" t="s">
        <v>60</v>
      </c>
      <c r="E185" s="96" t="s">
        <v>22</v>
      </c>
      <c r="F185" s="95" t="s">
        <v>429</v>
      </c>
      <c r="G185" s="97"/>
      <c r="H185" s="97">
        <v>27.510385205074503</v>
      </c>
      <c r="I185" s="95" t="s">
        <v>164</v>
      </c>
      <c r="J185" s="97"/>
      <c r="K185" s="97">
        <v>21.344344108758246</v>
      </c>
      <c r="L185" s="97"/>
      <c r="M185" s="120"/>
    </row>
    <row r="186" spans="1:13" x14ac:dyDescent="0.25">
      <c r="A186" s="119" t="s">
        <v>369</v>
      </c>
      <c r="B186" s="96" t="s">
        <v>31</v>
      </c>
      <c r="C186" s="96" t="b">
        <v>1</v>
      </c>
      <c r="D186" s="96" t="s">
        <v>60</v>
      </c>
      <c r="E186" s="96" t="s">
        <v>22</v>
      </c>
      <c r="F186" s="95" t="s">
        <v>430</v>
      </c>
      <c r="G186" s="97"/>
      <c r="H186" s="97">
        <v>27.447527825923586</v>
      </c>
      <c r="I186" s="95" t="s">
        <v>164</v>
      </c>
      <c r="J186" s="97"/>
      <c r="K186" s="97"/>
      <c r="L186" s="97"/>
      <c r="M186" s="120"/>
    </row>
    <row r="187" spans="1:13" x14ac:dyDescent="0.25">
      <c r="A187" s="119" t="s">
        <v>369</v>
      </c>
      <c r="B187" s="96" t="s">
        <v>31</v>
      </c>
      <c r="C187" s="96" t="b">
        <v>0</v>
      </c>
      <c r="D187" s="96" t="s">
        <v>60</v>
      </c>
      <c r="E187" s="96" t="s">
        <v>24</v>
      </c>
      <c r="F187" s="95" t="s">
        <v>431</v>
      </c>
      <c r="G187" s="97"/>
      <c r="H187" s="97">
        <v>19.487857058507334</v>
      </c>
      <c r="I187" s="95" t="s">
        <v>164</v>
      </c>
      <c r="J187" s="97"/>
      <c r="K187" s="97"/>
      <c r="L187" s="97"/>
      <c r="M187" s="120"/>
    </row>
    <row r="188" spans="1:13" x14ac:dyDescent="0.25">
      <c r="A188" s="119" t="s">
        <v>369</v>
      </c>
      <c r="B188" s="96" t="s">
        <v>31</v>
      </c>
      <c r="C188" s="96" t="b">
        <v>1</v>
      </c>
      <c r="D188" s="96" t="s">
        <v>60</v>
      </c>
      <c r="E188" s="96" t="s">
        <v>24</v>
      </c>
      <c r="F188" s="95" t="s">
        <v>432</v>
      </c>
      <c r="G188" s="97"/>
      <c r="H188" s="97">
        <v>19.147927897471416</v>
      </c>
      <c r="I188" s="95" t="s">
        <v>164</v>
      </c>
      <c r="J188" s="97"/>
      <c r="K188" s="97"/>
      <c r="L188" s="97"/>
      <c r="M188" s="120"/>
    </row>
    <row r="189" spans="1:13" x14ac:dyDescent="0.25">
      <c r="A189" s="119" t="s">
        <v>369</v>
      </c>
      <c r="B189" s="96" t="s">
        <v>31</v>
      </c>
      <c r="C189" s="96" t="b">
        <v>0</v>
      </c>
      <c r="D189" s="96" t="s">
        <v>21</v>
      </c>
      <c r="E189" s="96" t="s">
        <v>22</v>
      </c>
      <c r="F189" s="95" t="s">
        <v>433</v>
      </c>
      <c r="G189" s="97"/>
      <c r="H189" s="97">
        <v>34.63125115574573</v>
      </c>
      <c r="I189" s="95" t="s">
        <v>165</v>
      </c>
      <c r="J189" s="97"/>
      <c r="K189" s="97">
        <v>27.669464600568858</v>
      </c>
      <c r="L189" s="97"/>
      <c r="M189" s="120"/>
    </row>
    <row r="190" spans="1:13" x14ac:dyDescent="0.25">
      <c r="A190" s="119" t="s">
        <v>369</v>
      </c>
      <c r="B190" s="96" t="s">
        <v>31</v>
      </c>
      <c r="C190" s="96" t="b">
        <v>1</v>
      </c>
      <c r="D190" s="96" t="s">
        <v>21</v>
      </c>
      <c r="E190" s="96" t="s">
        <v>22</v>
      </c>
      <c r="F190" s="95" t="s">
        <v>434</v>
      </c>
      <c r="G190" s="97"/>
      <c r="H190" s="97">
        <v>34.548144942961386</v>
      </c>
      <c r="I190" s="95" t="s">
        <v>165</v>
      </c>
      <c r="J190" s="97"/>
      <c r="K190" s="97"/>
      <c r="L190" s="97"/>
      <c r="M190" s="120"/>
    </row>
    <row r="191" spans="1:13" x14ac:dyDescent="0.25">
      <c r="A191" s="119" t="s">
        <v>369</v>
      </c>
      <c r="B191" s="96" t="s">
        <v>31</v>
      </c>
      <c r="C191" s="96" t="b">
        <v>0</v>
      </c>
      <c r="D191" s="96" t="s">
        <v>21</v>
      </c>
      <c r="E191" s="96" t="s">
        <v>23</v>
      </c>
      <c r="F191" s="95" t="s">
        <v>435</v>
      </c>
      <c r="G191" s="97"/>
      <c r="H191" s="97">
        <v>26.305813399338923</v>
      </c>
      <c r="I191" s="95" t="s">
        <v>165</v>
      </c>
      <c r="J191" s="97"/>
      <c r="K191" s="97"/>
      <c r="L191" s="97"/>
      <c r="M191" s="120"/>
    </row>
    <row r="192" spans="1:13" x14ac:dyDescent="0.25">
      <c r="A192" s="119" t="s">
        <v>369</v>
      </c>
      <c r="B192" s="96" t="s">
        <v>31</v>
      </c>
      <c r="C192" s="96" t="b">
        <v>0</v>
      </c>
      <c r="D192" s="96" t="s">
        <v>21</v>
      </c>
      <c r="E192" s="96" t="s">
        <v>24</v>
      </c>
      <c r="F192" s="95" t="s">
        <v>436</v>
      </c>
      <c r="G192" s="97"/>
      <c r="H192" s="97">
        <v>22.071329246621914</v>
      </c>
      <c r="I192" s="95" t="s">
        <v>165</v>
      </c>
      <c r="J192" s="97"/>
      <c r="K192" s="97"/>
      <c r="L192" s="97"/>
      <c r="M192" s="120"/>
    </row>
    <row r="193" spans="1:13" x14ac:dyDescent="0.25">
      <c r="A193" s="119" t="s">
        <v>369</v>
      </c>
      <c r="B193" s="96" t="s">
        <v>31</v>
      </c>
      <c r="C193" s="96" t="b">
        <v>1</v>
      </c>
      <c r="D193" s="96" t="s">
        <v>21</v>
      </c>
      <c r="E193" s="96" t="s">
        <v>24</v>
      </c>
      <c r="F193" s="95" t="s">
        <v>437</v>
      </c>
      <c r="G193" s="97"/>
      <c r="H193" s="97">
        <v>21.641686724808608</v>
      </c>
      <c r="I193" s="95" t="s">
        <v>165</v>
      </c>
      <c r="J193" s="97"/>
      <c r="K193" s="97"/>
      <c r="L193" s="97"/>
      <c r="M193" s="120"/>
    </row>
    <row r="194" spans="1:13" x14ac:dyDescent="0.25">
      <c r="A194" s="119" t="s">
        <v>369</v>
      </c>
      <c r="B194" s="96" t="s">
        <v>31</v>
      </c>
      <c r="C194" s="96" t="b">
        <v>0</v>
      </c>
      <c r="D194" s="96" t="s">
        <v>25</v>
      </c>
      <c r="E194" s="96" t="s">
        <v>24</v>
      </c>
      <c r="F194" s="95" t="s">
        <v>438</v>
      </c>
      <c r="G194" s="97"/>
      <c r="H194" s="97">
        <v>26.135795072009618</v>
      </c>
      <c r="I194" s="95" t="s">
        <v>439</v>
      </c>
      <c r="J194" s="97"/>
      <c r="K194" s="97">
        <v>29.455635960656004</v>
      </c>
      <c r="L194" s="97"/>
      <c r="M194" s="120"/>
    </row>
    <row r="195" spans="1:13" x14ac:dyDescent="0.25">
      <c r="A195" s="119" t="s">
        <v>440</v>
      </c>
      <c r="B195" s="96" t="s">
        <v>26</v>
      </c>
      <c r="C195" s="96" t="b">
        <v>0</v>
      </c>
      <c r="D195" s="96" t="s">
        <v>21</v>
      </c>
      <c r="E195" s="96" t="s">
        <v>22</v>
      </c>
      <c r="F195" s="95" t="s">
        <v>441</v>
      </c>
      <c r="G195" s="97"/>
      <c r="H195" s="97">
        <v>12.827002225434581</v>
      </c>
      <c r="I195" s="95" t="s">
        <v>159</v>
      </c>
      <c r="J195" s="97"/>
      <c r="K195" s="97">
        <v>12.147404329280533</v>
      </c>
      <c r="L195" s="97"/>
      <c r="M195" s="120"/>
    </row>
    <row r="196" spans="1:13" x14ac:dyDescent="0.25">
      <c r="A196" s="119" t="s">
        <v>440</v>
      </c>
      <c r="B196" s="96" t="s">
        <v>26</v>
      </c>
      <c r="C196" s="96" t="b">
        <v>0</v>
      </c>
      <c r="D196" s="96" t="s">
        <v>21</v>
      </c>
      <c r="E196" s="96" t="s">
        <v>24</v>
      </c>
      <c r="F196" s="95" t="s">
        <v>442</v>
      </c>
      <c r="G196" s="97"/>
      <c r="H196" s="97">
        <v>7.5597580979771948</v>
      </c>
      <c r="I196" s="95" t="s">
        <v>159</v>
      </c>
      <c r="J196" s="97"/>
      <c r="K196" s="97"/>
      <c r="L196" s="97"/>
      <c r="M196" s="120"/>
    </row>
    <row r="197" spans="1:13" x14ac:dyDescent="0.25">
      <c r="A197" s="119" t="s">
        <v>440</v>
      </c>
      <c r="B197" s="96" t="s">
        <v>26</v>
      </c>
      <c r="C197" s="96" t="b">
        <v>0</v>
      </c>
      <c r="D197" s="96" t="s">
        <v>25</v>
      </c>
      <c r="E197" s="96" t="s">
        <v>22</v>
      </c>
      <c r="F197" s="95" t="s">
        <v>443</v>
      </c>
      <c r="G197" s="97"/>
      <c r="H197" s="97">
        <v>13.488516046595915</v>
      </c>
      <c r="I197" s="95" t="s">
        <v>393</v>
      </c>
      <c r="J197" s="97"/>
      <c r="K197" s="97">
        <v>14.218125007143598</v>
      </c>
      <c r="L197" s="97"/>
      <c r="M197" s="120"/>
    </row>
    <row r="198" spans="1:13" x14ac:dyDescent="0.25">
      <c r="A198" s="119" t="s">
        <v>440</v>
      </c>
      <c r="B198" s="96" t="s">
        <v>26</v>
      </c>
      <c r="C198" s="96" t="b">
        <v>0</v>
      </c>
      <c r="D198" s="96" t="s">
        <v>25</v>
      </c>
      <c r="E198" s="96" t="s">
        <v>24</v>
      </c>
      <c r="F198" s="95" t="s">
        <v>444</v>
      </c>
      <c r="G198" s="97"/>
      <c r="H198" s="97">
        <v>8.8983317010792025</v>
      </c>
      <c r="I198" s="95" t="s">
        <v>393</v>
      </c>
      <c r="J198" s="97"/>
      <c r="K198" s="97"/>
      <c r="L198" s="97"/>
      <c r="M198" s="120"/>
    </row>
    <row r="199" spans="1:13" x14ac:dyDescent="0.25">
      <c r="A199" s="119" t="s">
        <v>440</v>
      </c>
      <c r="B199" s="96" t="s">
        <v>26</v>
      </c>
      <c r="C199" s="96" t="b">
        <v>0</v>
      </c>
      <c r="D199" s="96" t="s">
        <v>73</v>
      </c>
      <c r="E199" s="96" t="s">
        <v>22</v>
      </c>
      <c r="F199" s="95" t="s">
        <v>445</v>
      </c>
      <c r="G199" s="97"/>
      <c r="H199" s="97">
        <v>13.485470046405972</v>
      </c>
      <c r="I199" s="95" t="s">
        <v>446</v>
      </c>
      <c r="J199" s="97"/>
      <c r="K199" s="97">
        <v>12.056753713180836</v>
      </c>
      <c r="L199" s="97"/>
      <c r="M199" s="120"/>
    </row>
    <row r="200" spans="1:13" x14ac:dyDescent="0.25">
      <c r="A200" s="119" t="s">
        <v>440</v>
      </c>
      <c r="B200" s="96" t="s">
        <v>26</v>
      </c>
      <c r="C200" s="96" t="b">
        <v>0</v>
      </c>
      <c r="D200" s="96" t="s">
        <v>73</v>
      </c>
      <c r="E200" s="96" t="s">
        <v>24</v>
      </c>
      <c r="F200" s="95" t="s">
        <v>447</v>
      </c>
      <c r="G200" s="97"/>
      <c r="H200" s="97">
        <v>10.628037379955698</v>
      </c>
      <c r="I200" s="95" t="s">
        <v>446</v>
      </c>
      <c r="J200" s="97"/>
      <c r="K200" s="97"/>
      <c r="L200" s="97"/>
      <c r="M200" s="120"/>
    </row>
    <row r="201" spans="1:13" x14ac:dyDescent="0.25">
      <c r="A201" s="119" t="s">
        <v>440</v>
      </c>
      <c r="B201" s="96" t="s">
        <v>28</v>
      </c>
      <c r="C201" s="96" t="b">
        <v>0</v>
      </c>
      <c r="D201" s="96" t="s">
        <v>25</v>
      </c>
      <c r="E201" s="96" t="s">
        <v>22</v>
      </c>
      <c r="F201" s="95" t="s">
        <v>448</v>
      </c>
      <c r="G201" s="97"/>
      <c r="H201" s="97">
        <v>48.410828841515603</v>
      </c>
      <c r="I201" s="95" t="s">
        <v>449</v>
      </c>
      <c r="J201" s="97"/>
      <c r="K201" s="97">
        <v>37.788735161985642</v>
      </c>
      <c r="L201" s="97"/>
      <c r="M201" s="120"/>
    </row>
    <row r="202" spans="1:13" x14ac:dyDescent="0.25">
      <c r="A202" s="119" t="s">
        <v>440</v>
      </c>
      <c r="B202" s="96" t="s">
        <v>28</v>
      </c>
      <c r="C202" s="96" t="b">
        <v>0</v>
      </c>
      <c r="D202" s="96" t="s">
        <v>25</v>
      </c>
      <c r="E202" s="96" t="s">
        <v>24</v>
      </c>
      <c r="F202" s="95" t="s">
        <v>450</v>
      </c>
      <c r="G202" s="97"/>
      <c r="H202" s="97">
        <v>27.166641482455681</v>
      </c>
      <c r="I202" s="95" t="s">
        <v>449</v>
      </c>
      <c r="J202" s="97"/>
      <c r="K202" s="97"/>
      <c r="L202" s="97"/>
      <c r="M202" s="120"/>
    </row>
    <row r="203" spans="1:13" x14ac:dyDescent="0.25">
      <c r="A203" s="119" t="s">
        <v>440</v>
      </c>
      <c r="B203" s="96" t="s">
        <v>28</v>
      </c>
      <c r="C203" s="96" t="b">
        <v>0</v>
      </c>
      <c r="D203" s="96" t="s">
        <v>73</v>
      </c>
      <c r="E203" s="96" t="s">
        <v>22</v>
      </c>
      <c r="F203" s="95" t="s">
        <v>451</v>
      </c>
      <c r="G203" s="97"/>
      <c r="H203" s="97">
        <v>48.696511797104527</v>
      </c>
      <c r="I203" s="95" t="s">
        <v>452</v>
      </c>
      <c r="J203" s="97"/>
      <c r="K203" s="97">
        <v>48.696511797104527</v>
      </c>
      <c r="L203" s="97"/>
      <c r="M203" s="120"/>
    </row>
    <row r="204" spans="1:13" x14ac:dyDescent="0.25">
      <c r="A204" s="119" t="s">
        <v>440</v>
      </c>
      <c r="B204" s="96" t="s">
        <v>95</v>
      </c>
      <c r="C204" s="96" t="b">
        <v>0</v>
      </c>
      <c r="D204" s="96" t="s">
        <v>21</v>
      </c>
      <c r="E204" s="96" t="s">
        <v>22</v>
      </c>
      <c r="F204" s="95" t="s">
        <v>453</v>
      </c>
      <c r="G204" s="97"/>
      <c r="H204" s="97">
        <v>8.5293035076023198</v>
      </c>
      <c r="I204" s="95" t="s">
        <v>161</v>
      </c>
      <c r="J204" s="97"/>
      <c r="K204" s="97">
        <v>7.6488144338675577</v>
      </c>
      <c r="L204" s="97"/>
      <c r="M204" s="120"/>
    </row>
    <row r="205" spans="1:13" x14ac:dyDescent="0.25">
      <c r="A205" s="119" t="s">
        <v>440</v>
      </c>
      <c r="B205" s="96" t="s">
        <v>95</v>
      </c>
      <c r="C205" s="96" t="b">
        <v>0</v>
      </c>
      <c r="D205" s="96" t="s">
        <v>21</v>
      </c>
      <c r="E205" s="96" t="s">
        <v>24</v>
      </c>
      <c r="F205" s="95" t="s">
        <v>454</v>
      </c>
      <c r="G205" s="97"/>
      <c r="H205" s="97">
        <v>5.7721809857760187</v>
      </c>
      <c r="I205" s="95" t="s">
        <v>161</v>
      </c>
      <c r="J205" s="97"/>
      <c r="K205" s="97"/>
      <c r="L205" s="97"/>
      <c r="M205" s="120"/>
    </row>
    <row r="206" spans="1:13" x14ac:dyDescent="0.25">
      <c r="A206" s="119" t="s">
        <v>440</v>
      </c>
      <c r="B206" s="96" t="s">
        <v>95</v>
      </c>
      <c r="C206" s="96" t="b">
        <v>0</v>
      </c>
      <c r="D206" s="96" t="s">
        <v>25</v>
      </c>
      <c r="E206" s="96" t="s">
        <v>22</v>
      </c>
      <c r="F206" s="95" t="s">
        <v>455</v>
      </c>
      <c r="G206" s="97"/>
      <c r="H206" s="97">
        <v>9.0551729673456798</v>
      </c>
      <c r="I206" s="95" t="s">
        <v>413</v>
      </c>
      <c r="J206" s="97"/>
      <c r="K206" s="97">
        <v>9.1048104013322426</v>
      </c>
      <c r="L206" s="97"/>
      <c r="M206" s="120"/>
    </row>
    <row r="207" spans="1:13" x14ac:dyDescent="0.25">
      <c r="A207" s="119" t="s">
        <v>440</v>
      </c>
      <c r="B207" s="96" t="s">
        <v>95</v>
      </c>
      <c r="C207" s="96" t="b">
        <v>0</v>
      </c>
      <c r="D207" s="96" t="s">
        <v>25</v>
      </c>
      <c r="E207" s="96" t="s">
        <v>24</v>
      </c>
      <c r="F207" s="95" t="s">
        <v>456</v>
      </c>
      <c r="G207" s="97"/>
      <c r="H207" s="97">
        <v>7.4176350227358485</v>
      </c>
      <c r="I207" s="95" t="s">
        <v>413</v>
      </c>
      <c r="J207" s="97"/>
      <c r="K207" s="97"/>
      <c r="L207" s="97"/>
      <c r="M207" s="120"/>
    </row>
    <row r="208" spans="1:13" x14ac:dyDescent="0.25">
      <c r="A208" s="119" t="s">
        <v>440</v>
      </c>
      <c r="B208" s="96" t="s">
        <v>95</v>
      </c>
      <c r="C208" s="96" t="b">
        <v>0</v>
      </c>
      <c r="D208" s="96" t="s">
        <v>73</v>
      </c>
      <c r="E208" s="96" t="s">
        <v>22</v>
      </c>
      <c r="F208" s="95" t="s">
        <v>457</v>
      </c>
      <c r="G208" s="97"/>
      <c r="H208" s="97">
        <v>8.8142340035572975</v>
      </c>
      <c r="I208" s="95" t="s">
        <v>416</v>
      </c>
      <c r="J208" s="97"/>
      <c r="K208" s="97">
        <v>9.0757532872179265</v>
      </c>
      <c r="L208" s="97"/>
      <c r="M208" s="120"/>
    </row>
    <row r="209" spans="1:13" x14ac:dyDescent="0.25">
      <c r="A209" s="119" t="s">
        <v>440</v>
      </c>
      <c r="B209" s="96" t="s">
        <v>95</v>
      </c>
      <c r="C209" s="96" t="b">
        <v>0</v>
      </c>
      <c r="D209" s="96" t="s">
        <v>73</v>
      </c>
      <c r="E209" s="96" t="s">
        <v>23</v>
      </c>
      <c r="F209" s="95" t="s">
        <v>458</v>
      </c>
      <c r="G209" s="97"/>
      <c r="H209" s="97">
        <v>9.4598687965642583</v>
      </c>
      <c r="I209" s="95" t="s">
        <v>416</v>
      </c>
      <c r="J209" s="97"/>
      <c r="K209" s="97"/>
      <c r="L209" s="97"/>
      <c r="M209" s="120"/>
    </row>
    <row r="210" spans="1:13" x14ac:dyDescent="0.25">
      <c r="A210" s="119" t="s">
        <v>440</v>
      </c>
      <c r="B210" s="96" t="s">
        <v>95</v>
      </c>
      <c r="C210" s="96" t="b">
        <v>0</v>
      </c>
      <c r="D210" s="96" t="s">
        <v>73</v>
      </c>
      <c r="E210" s="96" t="s">
        <v>24</v>
      </c>
      <c r="F210" s="95" t="s">
        <v>459</v>
      </c>
      <c r="G210" s="97"/>
      <c r="H210" s="97">
        <v>8.9531570615322238</v>
      </c>
      <c r="I210" s="95" t="s">
        <v>416</v>
      </c>
      <c r="J210" s="97"/>
      <c r="K210" s="97"/>
      <c r="L210" s="97"/>
      <c r="M210" s="120"/>
    </row>
    <row r="211" spans="1:13" x14ac:dyDescent="0.25">
      <c r="A211" s="119" t="s">
        <v>440</v>
      </c>
      <c r="B211" s="96" t="s">
        <v>95</v>
      </c>
      <c r="C211" s="96" t="b">
        <v>0</v>
      </c>
      <c r="D211" s="96" t="s">
        <v>76</v>
      </c>
      <c r="E211" s="96" t="s">
        <v>22</v>
      </c>
      <c r="F211" s="95" t="s">
        <v>460</v>
      </c>
      <c r="G211" s="97"/>
      <c r="H211" s="97">
        <v>8.1915275704495389</v>
      </c>
      <c r="I211" s="95" t="s">
        <v>461</v>
      </c>
      <c r="J211" s="97"/>
      <c r="K211" s="97">
        <v>8.1915275704495389</v>
      </c>
      <c r="L211" s="97"/>
      <c r="M211" s="120"/>
    </row>
    <row r="212" spans="1:13" x14ac:dyDescent="0.25">
      <c r="A212" s="119" t="s">
        <v>440</v>
      </c>
      <c r="B212" s="96" t="s">
        <v>30</v>
      </c>
      <c r="C212" s="96" t="b">
        <v>0</v>
      </c>
      <c r="D212" s="96" t="s">
        <v>21</v>
      </c>
      <c r="E212" s="96" t="s">
        <v>22</v>
      </c>
      <c r="F212" s="95" t="s">
        <v>462</v>
      </c>
      <c r="G212" s="97"/>
      <c r="H212" s="97">
        <v>12.383577578433075</v>
      </c>
      <c r="I212" s="95" t="s">
        <v>163</v>
      </c>
      <c r="J212" s="97"/>
      <c r="K212" s="97">
        <v>12.003106124164939</v>
      </c>
      <c r="L212" s="97"/>
      <c r="M212" s="120"/>
    </row>
    <row r="213" spans="1:13" x14ac:dyDescent="0.25">
      <c r="A213" s="119" t="s">
        <v>440</v>
      </c>
      <c r="B213" s="96" t="s">
        <v>30</v>
      </c>
      <c r="C213" s="96" t="b">
        <v>0</v>
      </c>
      <c r="D213" s="96" t="s">
        <v>25</v>
      </c>
      <c r="E213" s="96" t="s">
        <v>22</v>
      </c>
      <c r="F213" s="95" t="s">
        <v>463</v>
      </c>
      <c r="G213" s="97"/>
      <c r="H213" s="97">
        <v>13.169725261462839</v>
      </c>
      <c r="I213" s="95" t="s">
        <v>427</v>
      </c>
      <c r="J213" s="97"/>
      <c r="K213" s="97">
        <v>11.440182691114408</v>
      </c>
      <c r="L213" s="97"/>
      <c r="M213" s="120"/>
    </row>
    <row r="214" spans="1:13" x14ac:dyDescent="0.25">
      <c r="A214" s="119" t="s">
        <v>440</v>
      </c>
      <c r="B214" s="96" t="s">
        <v>30</v>
      </c>
      <c r="C214" s="96" t="b">
        <v>0</v>
      </c>
      <c r="D214" s="96" t="s">
        <v>25</v>
      </c>
      <c r="E214" s="96" t="s">
        <v>24</v>
      </c>
      <c r="F214" s="95" t="s">
        <v>464</v>
      </c>
      <c r="G214" s="97"/>
      <c r="H214" s="97">
        <v>9.7106401207659783</v>
      </c>
      <c r="I214" s="95" t="s">
        <v>427</v>
      </c>
      <c r="J214" s="97"/>
      <c r="K214" s="97"/>
      <c r="L214" s="97"/>
      <c r="M214" s="120"/>
    </row>
    <row r="215" spans="1:13" x14ac:dyDescent="0.25">
      <c r="A215" s="119" t="s">
        <v>440</v>
      </c>
      <c r="B215" s="96" t="s">
        <v>30</v>
      </c>
      <c r="C215" s="96" t="b">
        <v>0</v>
      </c>
      <c r="D215" s="96" t="s">
        <v>73</v>
      </c>
      <c r="E215" s="96" t="s">
        <v>22</v>
      </c>
      <c r="F215" s="95" t="s">
        <v>465</v>
      </c>
      <c r="G215" s="97"/>
      <c r="H215" s="97">
        <v>12.771533041380337</v>
      </c>
      <c r="I215" s="95" t="s">
        <v>466</v>
      </c>
      <c r="J215" s="97"/>
      <c r="K215" s="97">
        <v>12.444148386298536</v>
      </c>
      <c r="L215" s="97"/>
      <c r="M215" s="120"/>
    </row>
    <row r="216" spans="1:13" x14ac:dyDescent="0.25">
      <c r="A216" s="119" t="s">
        <v>440</v>
      </c>
      <c r="B216" s="96" t="s">
        <v>30</v>
      </c>
      <c r="C216" s="96" t="b">
        <v>0</v>
      </c>
      <c r="D216" s="96" t="s">
        <v>73</v>
      </c>
      <c r="E216" s="96" t="s">
        <v>24</v>
      </c>
      <c r="F216" s="95" t="s">
        <v>467</v>
      </c>
      <c r="G216" s="97"/>
      <c r="H216" s="97">
        <v>12.116763731216738</v>
      </c>
      <c r="I216" s="95" t="s">
        <v>466</v>
      </c>
      <c r="J216" s="97"/>
      <c r="K216" s="97"/>
      <c r="L216" s="97"/>
      <c r="M216" s="120"/>
    </row>
    <row r="217" spans="1:13" x14ac:dyDescent="0.25">
      <c r="A217" s="119" t="s">
        <v>440</v>
      </c>
      <c r="B217" s="96" t="s">
        <v>31</v>
      </c>
      <c r="C217" s="96" t="b">
        <v>0</v>
      </c>
      <c r="D217" s="96" t="s">
        <v>21</v>
      </c>
      <c r="E217" s="96" t="s">
        <v>22</v>
      </c>
      <c r="F217" s="95" t="s">
        <v>468</v>
      </c>
      <c r="G217" s="97"/>
      <c r="H217" s="97">
        <v>36.374117379847213</v>
      </c>
      <c r="I217" s="95" t="s">
        <v>165</v>
      </c>
      <c r="J217" s="97"/>
      <c r="K217" s="97">
        <v>25.846612250610217</v>
      </c>
      <c r="L217" s="97"/>
      <c r="M217" s="120"/>
    </row>
    <row r="218" spans="1:13" x14ac:dyDescent="0.25">
      <c r="A218" s="119" t="s">
        <v>440</v>
      </c>
      <c r="B218" s="96" t="s">
        <v>31</v>
      </c>
      <c r="C218" s="96" t="b">
        <v>0</v>
      </c>
      <c r="D218" s="96" t="s">
        <v>21</v>
      </c>
      <c r="E218" s="96" t="s">
        <v>24</v>
      </c>
      <c r="F218" s="95" t="s">
        <v>469</v>
      </c>
      <c r="G218" s="97"/>
      <c r="H218" s="97">
        <v>17.487186330469154</v>
      </c>
      <c r="I218" s="95" t="s">
        <v>165</v>
      </c>
      <c r="J218" s="97"/>
      <c r="K218" s="97"/>
      <c r="L218" s="97"/>
      <c r="M218" s="120"/>
    </row>
    <row r="219" spans="1:13" x14ac:dyDescent="0.25">
      <c r="A219" s="119" t="s">
        <v>440</v>
      </c>
      <c r="B219" s="96" t="s">
        <v>31</v>
      </c>
      <c r="C219" s="96" t="b">
        <v>0</v>
      </c>
      <c r="D219" s="96" t="s">
        <v>25</v>
      </c>
      <c r="E219" s="96" t="s">
        <v>22</v>
      </c>
      <c r="F219" s="95" t="s">
        <v>470</v>
      </c>
      <c r="G219" s="97"/>
      <c r="H219" s="97">
        <v>38.276196077855516</v>
      </c>
      <c r="I219" s="95" t="s">
        <v>439</v>
      </c>
      <c r="J219" s="97"/>
      <c r="K219" s="97">
        <v>29.999422592996972</v>
      </c>
      <c r="L219" s="97"/>
      <c r="M219" s="120"/>
    </row>
    <row r="220" spans="1:13" x14ac:dyDescent="0.25">
      <c r="A220" s="119" t="s">
        <v>440</v>
      </c>
      <c r="B220" s="96" t="s">
        <v>31</v>
      </c>
      <c r="C220" s="96" t="b">
        <v>0</v>
      </c>
      <c r="D220" s="96" t="s">
        <v>25</v>
      </c>
      <c r="E220" s="96" t="s">
        <v>24</v>
      </c>
      <c r="F220" s="95" t="s">
        <v>471</v>
      </c>
      <c r="G220" s="97"/>
      <c r="H220" s="97">
        <v>21.722649108138423</v>
      </c>
      <c r="I220" s="95" t="s">
        <v>439</v>
      </c>
      <c r="J220" s="97"/>
      <c r="K220" s="97"/>
      <c r="L220" s="97"/>
      <c r="M220" s="120"/>
    </row>
    <row r="221" spans="1:13" x14ac:dyDescent="0.25">
      <c r="A221" s="119" t="s">
        <v>472</v>
      </c>
      <c r="B221" s="96" t="s">
        <v>20</v>
      </c>
      <c r="C221" s="96" t="b">
        <v>0</v>
      </c>
      <c r="D221" s="96" t="s">
        <v>60</v>
      </c>
      <c r="E221" s="96" t="s">
        <v>22</v>
      </c>
      <c r="F221" s="95" t="s">
        <v>473</v>
      </c>
      <c r="G221" s="97"/>
      <c r="H221" s="97">
        <v>26.074786970936124</v>
      </c>
      <c r="I221" s="95" t="s">
        <v>156</v>
      </c>
      <c r="J221" s="97"/>
      <c r="K221" s="97">
        <v>22.028011076070076</v>
      </c>
      <c r="L221" s="97"/>
      <c r="M221" s="120"/>
    </row>
    <row r="222" spans="1:13" x14ac:dyDescent="0.25">
      <c r="A222" s="119" t="s">
        <v>472</v>
      </c>
      <c r="B222" s="96" t="s">
        <v>20</v>
      </c>
      <c r="C222" s="96" t="b">
        <v>1</v>
      </c>
      <c r="D222" s="96" t="s">
        <v>60</v>
      </c>
      <c r="E222" s="96" t="s">
        <v>22</v>
      </c>
      <c r="F222" s="95" t="s">
        <v>474</v>
      </c>
      <c r="G222" s="97"/>
      <c r="H222" s="97">
        <v>25.989396272167248</v>
      </c>
      <c r="I222" s="95" t="s">
        <v>156</v>
      </c>
      <c r="J222" s="97"/>
      <c r="K222" s="97"/>
      <c r="L222" s="97"/>
      <c r="M222" s="120"/>
    </row>
    <row r="223" spans="1:13" x14ac:dyDescent="0.25">
      <c r="A223" s="119" t="s">
        <v>472</v>
      </c>
      <c r="B223" s="96" t="s">
        <v>20</v>
      </c>
      <c r="C223" s="96" t="b">
        <v>1</v>
      </c>
      <c r="D223" s="96" t="s">
        <v>60</v>
      </c>
      <c r="E223" s="96" t="s">
        <v>23</v>
      </c>
      <c r="F223" s="95" t="s">
        <v>475</v>
      </c>
      <c r="G223" s="97"/>
      <c r="H223" s="97">
        <v>19.240591112369934</v>
      </c>
      <c r="I223" s="95" t="s">
        <v>156</v>
      </c>
      <c r="J223" s="97"/>
      <c r="K223" s="97"/>
      <c r="L223" s="97"/>
      <c r="M223" s="120"/>
    </row>
    <row r="224" spans="1:13" x14ac:dyDescent="0.25">
      <c r="A224" s="119" t="s">
        <v>472</v>
      </c>
      <c r="B224" s="96" t="s">
        <v>20</v>
      </c>
      <c r="C224" s="96" t="b">
        <v>0</v>
      </c>
      <c r="D224" s="96" t="s">
        <v>60</v>
      </c>
      <c r="E224" s="96" t="s">
        <v>24</v>
      </c>
      <c r="F224" s="95" t="s">
        <v>476</v>
      </c>
      <c r="G224" s="97"/>
      <c r="H224" s="97">
        <v>20.768655144904169</v>
      </c>
      <c r="I224" s="95" t="s">
        <v>156</v>
      </c>
      <c r="J224" s="97"/>
      <c r="K224" s="97"/>
      <c r="L224" s="97"/>
      <c r="M224" s="120"/>
    </row>
    <row r="225" spans="1:13" x14ac:dyDescent="0.25">
      <c r="A225" s="119" t="s">
        <v>472</v>
      </c>
      <c r="B225" s="96" t="s">
        <v>20</v>
      </c>
      <c r="C225" s="96" t="b">
        <v>1</v>
      </c>
      <c r="D225" s="96" t="s">
        <v>60</v>
      </c>
      <c r="E225" s="96" t="s">
        <v>24</v>
      </c>
      <c r="F225" s="95" t="s">
        <v>477</v>
      </c>
      <c r="G225" s="97"/>
      <c r="H225" s="97">
        <v>20.708856252695494</v>
      </c>
      <c r="I225" s="95" t="s">
        <v>156</v>
      </c>
      <c r="J225" s="97"/>
      <c r="K225" s="97"/>
      <c r="L225" s="97"/>
      <c r="M225" s="120"/>
    </row>
    <row r="226" spans="1:13" x14ac:dyDescent="0.25">
      <c r="A226" s="119" t="s">
        <v>472</v>
      </c>
      <c r="B226" s="96" t="s">
        <v>20</v>
      </c>
      <c r="C226" s="96" t="b">
        <v>1</v>
      </c>
      <c r="D226" s="96" t="s">
        <v>21</v>
      </c>
      <c r="E226" s="96" t="s">
        <v>24</v>
      </c>
      <c r="F226" s="95" t="s">
        <v>478</v>
      </c>
      <c r="G226" s="97"/>
      <c r="H226" s="97">
        <v>22.853462081716991</v>
      </c>
      <c r="I226" s="95" t="s">
        <v>157</v>
      </c>
      <c r="J226" s="97"/>
      <c r="K226" s="97">
        <v>25.098682601946432</v>
      </c>
      <c r="L226" s="97"/>
      <c r="M226" s="120"/>
    </row>
    <row r="227" spans="1:13" x14ac:dyDescent="0.25">
      <c r="A227" s="119" t="s">
        <v>472</v>
      </c>
      <c r="B227" s="96" t="s">
        <v>26</v>
      </c>
      <c r="C227" s="96" t="b">
        <v>1</v>
      </c>
      <c r="D227" s="96" t="s">
        <v>60</v>
      </c>
      <c r="E227" s="96" t="s">
        <v>22</v>
      </c>
      <c r="F227" s="95" t="s">
        <v>479</v>
      </c>
      <c r="G227" s="97"/>
      <c r="H227" s="97">
        <v>22.671675345216496</v>
      </c>
      <c r="I227" s="95" t="s">
        <v>158</v>
      </c>
      <c r="J227" s="97"/>
      <c r="K227" s="97">
        <v>17.408563862083984</v>
      </c>
      <c r="L227" s="97"/>
      <c r="M227" s="120"/>
    </row>
    <row r="228" spans="1:13" x14ac:dyDescent="0.25">
      <c r="A228" s="119" t="s">
        <v>472</v>
      </c>
      <c r="B228" s="96" t="s">
        <v>26</v>
      </c>
      <c r="C228" s="96" t="b">
        <v>0</v>
      </c>
      <c r="D228" s="96" t="s">
        <v>60</v>
      </c>
      <c r="E228" s="96" t="s">
        <v>24</v>
      </c>
      <c r="F228" s="95" t="s">
        <v>480</v>
      </c>
      <c r="G228" s="97"/>
      <c r="H228" s="97">
        <v>16.878131644558774</v>
      </c>
      <c r="I228" s="95" t="s">
        <v>158</v>
      </c>
      <c r="J228" s="97"/>
      <c r="K228" s="97"/>
      <c r="L228" s="97"/>
      <c r="M228" s="120"/>
    </row>
    <row r="229" spans="1:13" x14ac:dyDescent="0.25">
      <c r="A229" s="119" t="s">
        <v>472</v>
      </c>
      <c r="B229" s="96" t="s">
        <v>26</v>
      </c>
      <c r="C229" s="96" t="b">
        <v>1</v>
      </c>
      <c r="D229" s="96" t="s">
        <v>60</v>
      </c>
      <c r="E229" s="96" t="s">
        <v>24</v>
      </c>
      <c r="F229" s="95" t="s">
        <v>481</v>
      </c>
      <c r="G229" s="97"/>
      <c r="H229" s="97">
        <v>16.837140614710187</v>
      </c>
      <c r="I229" s="95" t="s">
        <v>158</v>
      </c>
      <c r="J229" s="97"/>
      <c r="K229" s="97"/>
      <c r="L229" s="97"/>
      <c r="M229" s="120"/>
    </row>
    <row r="230" spans="1:13" x14ac:dyDescent="0.25">
      <c r="A230" s="119" t="s">
        <v>472</v>
      </c>
      <c r="B230" s="96" t="s">
        <v>28</v>
      </c>
      <c r="C230" s="96" t="b">
        <v>0</v>
      </c>
      <c r="D230" s="96" t="s">
        <v>60</v>
      </c>
      <c r="E230" s="96" t="s">
        <v>22</v>
      </c>
      <c r="F230" s="95" t="s">
        <v>482</v>
      </c>
      <c r="G230" s="97"/>
      <c r="H230" s="97">
        <v>58.207788211665076</v>
      </c>
      <c r="I230" s="95" t="s">
        <v>198</v>
      </c>
      <c r="J230" s="97"/>
      <c r="K230" s="97">
        <v>43.679972452952562</v>
      </c>
      <c r="L230" s="97"/>
      <c r="M230" s="120"/>
    </row>
    <row r="231" spans="1:13" x14ac:dyDescent="0.25">
      <c r="A231" s="119" t="s">
        <v>472</v>
      </c>
      <c r="B231" s="96" t="s">
        <v>28</v>
      </c>
      <c r="C231" s="96" t="b">
        <v>1</v>
      </c>
      <c r="D231" s="96" t="s">
        <v>60</v>
      </c>
      <c r="E231" s="96" t="s">
        <v>22</v>
      </c>
      <c r="F231" s="95" t="s">
        <v>483</v>
      </c>
      <c r="G231" s="97"/>
      <c r="H231" s="97">
        <v>58.396976547191564</v>
      </c>
      <c r="I231" s="95" t="s">
        <v>198</v>
      </c>
      <c r="J231" s="97"/>
      <c r="K231" s="97"/>
      <c r="L231" s="97"/>
      <c r="M231" s="120"/>
    </row>
    <row r="232" spans="1:13" x14ac:dyDescent="0.25">
      <c r="A232" s="119" t="s">
        <v>472</v>
      </c>
      <c r="B232" s="96" t="s">
        <v>28</v>
      </c>
      <c r="C232" s="96" t="b">
        <v>1</v>
      </c>
      <c r="D232" s="96" t="s">
        <v>60</v>
      </c>
      <c r="E232" s="96" t="s">
        <v>23</v>
      </c>
      <c r="F232" s="95" t="s">
        <v>484</v>
      </c>
      <c r="G232" s="97"/>
      <c r="H232" s="97">
        <v>37.478576788137708</v>
      </c>
      <c r="I232" s="95" t="s">
        <v>198</v>
      </c>
      <c r="J232" s="97"/>
      <c r="K232" s="97"/>
      <c r="L232" s="97"/>
      <c r="M232" s="120"/>
    </row>
    <row r="233" spans="1:13" x14ac:dyDescent="0.25">
      <c r="A233" s="119" t="s">
        <v>472</v>
      </c>
      <c r="B233" s="96" t="s">
        <v>28</v>
      </c>
      <c r="C233" s="96" t="b">
        <v>1</v>
      </c>
      <c r="D233" s="96" t="s">
        <v>60</v>
      </c>
      <c r="E233" s="96" t="s">
        <v>24</v>
      </c>
      <c r="F233" s="95" t="s">
        <v>485</v>
      </c>
      <c r="G233" s="97"/>
      <c r="H233" s="97">
        <v>35.353552359054916</v>
      </c>
      <c r="I233" s="95" t="s">
        <v>198</v>
      </c>
      <c r="J233" s="97"/>
      <c r="K233" s="97"/>
      <c r="L233" s="97"/>
      <c r="M233" s="120"/>
    </row>
    <row r="234" spans="1:13" x14ac:dyDescent="0.25">
      <c r="A234" s="119" t="s">
        <v>472</v>
      </c>
      <c r="B234" s="96" t="s">
        <v>28</v>
      </c>
      <c r="C234" s="96" t="b">
        <v>1</v>
      </c>
      <c r="D234" s="96" t="s">
        <v>21</v>
      </c>
      <c r="E234" s="96" t="s">
        <v>23</v>
      </c>
      <c r="F234" s="95" t="s">
        <v>486</v>
      </c>
      <c r="G234" s="97"/>
      <c r="H234" s="97">
        <v>46.757659117844149</v>
      </c>
      <c r="I234" s="95" t="s">
        <v>200</v>
      </c>
      <c r="J234" s="97"/>
      <c r="K234" s="97">
        <v>42.517648289015398</v>
      </c>
      <c r="L234" s="97"/>
      <c r="M234" s="120"/>
    </row>
    <row r="235" spans="1:13" x14ac:dyDescent="0.25">
      <c r="A235" s="119" t="s">
        <v>472</v>
      </c>
      <c r="B235" s="96" t="s">
        <v>28</v>
      </c>
      <c r="C235" s="96" t="b">
        <v>1</v>
      </c>
      <c r="D235" s="96" t="s">
        <v>21</v>
      </c>
      <c r="E235" s="96" t="s">
        <v>24</v>
      </c>
      <c r="F235" s="95" t="s">
        <v>487</v>
      </c>
      <c r="G235" s="97"/>
      <c r="H235" s="97">
        <v>38.277637460186646</v>
      </c>
      <c r="I235" s="95" t="s">
        <v>200</v>
      </c>
      <c r="J235" s="97"/>
      <c r="K235" s="97"/>
      <c r="L235" s="97"/>
      <c r="M235" s="120"/>
    </row>
    <row r="236" spans="1:13" x14ac:dyDescent="0.25">
      <c r="A236" s="119" t="s">
        <v>472</v>
      </c>
      <c r="B236" s="96" t="s">
        <v>29</v>
      </c>
      <c r="C236" s="96" t="b">
        <v>1</v>
      </c>
      <c r="D236" s="96" t="s">
        <v>60</v>
      </c>
      <c r="E236" s="96" t="s">
        <v>24</v>
      </c>
      <c r="F236" s="95" t="s">
        <v>488</v>
      </c>
      <c r="G236" s="97"/>
      <c r="H236" s="97">
        <v>19.312948200406286</v>
      </c>
      <c r="I236" s="95" t="s">
        <v>203</v>
      </c>
      <c r="J236" s="97"/>
      <c r="K236" s="97">
        <v>22.82146558823581</v>
      </c>
      <c r="L236" s="97"/>
      <c r="M236" s="120"/>
    </row>
    <row r="237" spans="1:13" x14ac:dyDescent="0.25">
      <c r="A237" s="119" t="s">
        <v>472</v>
      </c>
      <c r="B237" s="96" t="s">
        <v>29</v>
      </c>
      <c r="C237" s="96" t="b">
        <v>1</v>
      </c>
      <c r="D237" s="96" t="s">
        <v>21</v>
      </c>
      <c r="E237" s="96" t="s">
        <v>22</v>
      </c>
      <c r="F237" s="95" t="s">
        <v>489</v>
      </c>
      <c r="G237" s="97"/>
      <c r="H237" s="97">
        <v>54.088587045842949</v>
      </c>
      <c r="I237" s="95" t="s">
        <v>205</v>
      </c>
      <c r="J237" s="97"/>
      <c r="K237" s="97">
        <v>35.018057703817682</v>
      </c>
      <c r="L237" s="97"/>
      <c r="M237" s="120"/>
    </row>
    <row r="238" spans="1:13" x14ac:dyDescent="0.25">
      <c r="A238" s="119" t="s">
        <v>472</v>
      </c>
      <c r="B238" s="96" t="s">
        <v>30</v>
      </c>
      <c r="C238" s="96" t="b">
        <v>1</v>
      </c>
      <c r="D238" s="96" t="s">
        <v>60</v>
      </c>
      <c r="E238" s="96" t="s">
        <v>22</v>
      </c>
      <c r="F238" s="95" t="s">
        <v>490</v>
      </c>
      <c r="G238" s="97"/>
      <c r="H238" s="97">
        <v>15.539691827062134</v>
      </c>
      <c r="I238" s="95" t="s">
        <v>162</v>
      </c>
      <c r="J238" s="97"/>
      <c r="K238" s="97">
        <v>12.117573614112708</v>
      </c>
      <c r="L238" s="97"/>
      <c r="M238" s="120"/>
    </row>
    <row r="239" spans="1:13" x14ac:dyDescent="0.25">
      <c r="A239" s="119" t="s">
        <v>472</v>
      </c>
      <c r="B239" s="96" t="s">
        <v>30</v>
      </c>
      <c r="C239" s="96" t="b">
        <v>1</v>
      </c>
      <c r="D239" s="96" t="s">
        <v>60</v>
      </c>
      <c r="E239" s="96" t="s">
        <v>23</v>
      </c>
      <c r="F239" s="95" t="s">
        <v>491</v>
      </c>
      <c r="G239" s="97"/>
      <c r="H239" s="97">
        <v>10.521411827154854</v>
      </c>
      <c r="I239" s="95" t="s">
        <v>162</v>
      </c>
      <c r="J239" s="97"/>
      <c r="K239" s="97"/>
      <c r="L239" s="97"/>
      <c r="M239" s="120"/>
    </row>
    <row r="240" spans="1:13" x14ac:dyDescent="0.25">
      <c r="A240" s="119" t="s">
        <v>472</v>
      </c>
      <c r="B240" s="96" t="s">
        <v>30</v>
      </c>
      <c r="C240" s="96" t="b">
        <v>0</v>
      </c>
      <c r="D240" s="96" t="s">
        <v>60</v>
      </c>
      <c r="E240" s="96" t="s">
        <v>24</v>
      </c>
      <c r="F240" s="95" t="s">
        <v>492</v>
      </c>
      <c r="G240" s="97"/>
      <c r="H240" s="97">
        <v>10.291617188121135</v>
      </c>
      <c r="I240" s="95" t="s">
        <v>162</v>
      </c>
      <c r="J240" s="97"/>
      <c r="K240" s="97"/>
      <c r="L240" s="97"/>
      <c r="M240" s="120"/>
    </row>
    <row r="241" spans="1:13" x14ac:dyDescent="0.25">
      <c r="A241" s="119" t="s">
        <v>472</v>
      </c>
      <c r="B241" s="96" t="s">
        <v>30</v>
      </c>
      <c r="C241" s="96" t="b">
        <v>1</v>
      </c>
      <c r="D241" s="96" t="s">
        <v>60</v>
      </c>
      <c r="E241" s="96" t="s">
        <v>24</v>
      </c>
      <c r="F241" s="95" t="s">
        <v>493</v>
      </c>
      <c r="G241" s="97"/>
      <c r="H241" s="97">
        <v>10.268547065905027</v>
      </c>
      <c r="I241" s="95" t="s">
        <v>162</v>
      </c>
      <c r="J241" s="97"/>
      <c r="K241" s="97"/>
      <c r="L241" s="97"/>
      <c r="M241" s="120"/>
    </row>
    <row r="242" spans="1:13" x14ac:dyDescent="0.25">
      <c r="A242" s="119" t="s">
        <v>472</v>
      </c>
      <c r="B242" s="96" t="s">
        <v>30</v>
      </c>
      <c r="C242" s="96" t="b">
        <v>1</v>
      </c>
      <c r="D242" s="96" t="s">
        <v>21</v>
      </c>
      <c r="E242" s="96" t="s">
        <v>24</v>
      </c>
      <c r="F242" s="95" t="s">
        <v>494</v>
      </c>
      <c r="G242" s="97"/>
      <c r="H242" s="97">
        <v>12.635774396212607</v>
      </c>
      <c r="I242" s="95" t="s">
        <v>163</v>
      </c>
      <c r="J242" s="97"/>
      <c r="K242" s="97">
        <v>14.509668500778409</v>
      </c>
      <c r="L242" s="97"/>
      <c r="M242" s="120"/>
    </row>
    <row r="243" spans="1:13" x14ac:dyDescent="0.25">
      <c r="A243" s="119" t="s">
        <v>472</v>
      </c>
      <c r="B243" s="96" t="s">
        <v>31</v>
      </c>
      <c r="C243" s="96" t="b">
        <v>1</v>
      </c>
      <c r="D243" s="96" t="s">
        <v>60</v>
      </c>
      <c r="E243" s="96" t="s">
        <v>22</v>
      </c>
      <c r="F243" s="95" t="s">
        <v>495</v>
      </c>
      <c r="G243" s="97"/>
      <c r="H243" s="97">
        <v>27.640961921199249</v>
      </c>
      <c r="I243" s="95" t="s">
        <v>164</v>
      </c>
      <c r="J243" s="97"/>
      <c r="K243" s="97">
        <v>22.210506642027884</v>
      </c>
      <c r="L243" s="97"/>
      <c r="M243" s="120"/>
    </row>
    <row r="244" spans="1:13" x14ac:dyDescent="0.25">
      <c r="A244" s="119" t="s">
        <v>472</v>
      </c>
      <c r="B244" s="96" t="s">
        <v>31</v>
      </c>
      <c r="C244" s="96" t="b">
        <v>1</v>
      </c>
      <c r="D244" s="96" t="s">
        <v>60</v>
      </c>
      <c r="E244" s="96" t="s">
        <v>23</v>
      </c>
      <c r="F244" s="95" t="s">
        <v>496</v>
      </c>
      <c r="G244" s="97"/>
      <c r="H244" s="97">
        <v>19.432003789524082</v>
      </c>
      <c r="I244" s="95" t="s">
        <v>164</v>
      </c>
      <c r="J244" s="97"/>
      <c r="K244" s="97"/>
      <c r="L244" s="97"/>
      <c r="M244" s="120"/>
    </row>
    <row r="245" spans="1:13" x14ac:dyDescent="0.25">
      <c r="A245" s="119" t="s">
        <v>472</v>
      </c>
      <c r="B245" s="96" t="s">
        <v>31</v>
      </c>
      <c r="C245" s="96" t="b">
        <v>1</v>
      </c>
      <c r="D245" s="96" t="s">
        <v>60</v>
      </c>
      <c r="E245" s="96" t="s">
        <v>24</v>
      </c>
      <c r="F245" s="95" t="s">
        <v>497</v>
      </c>
      <c r="G245" s="97"/>
      <c r="H245" s="97">
        <v>19.558554215360324</v>
      </c>
      <c r="I245" s="95" t="s">
        <v>164</v>
      </c>
      <c r="J245" s="97"/>
      <c r="K245" s="97"/>
      <c r="L245" s="97"/>
      <c r="M245" s="120"/>
    </row>
    <row r="246" spans="1:13" x14ac:dyDescent="0.25">
      <c r="A246" s="119" t="s">
        <v>472</v>
      </c>
      <c r="B246" s="96" t="s">
        <v>31</v>
      </c>
      <c r="C246" s="96" t="b">
        <v>1</v>
      </c>
      <c r="D246" s="96" t="s">
        <v>21</v>
      </c>
      <c r="E246" s="96" t="s">
        <v>22</v>
      </c>
      <c r="F246" s="95" t="s">
        <v>498</v>
      </c>
      <c r="G246" s="97"/>
      <c r="H246" s="97">
        <v>34.822944912721454</v>
      </c>
      <c r="I246" s="95" t="s">
        <v>165</v>
      </c>
      <c r="J246" s="97"/>
      <c r="K246" s="97">
        <v>26.854946672182297</v>
      </c>
      <c r="L246" s="97"/>
      <c r="M246" s="120"/>
    </row>
    <row r="247" spans="1:13" x14ac:dyDescent="0.25">
      <c r="A247" s="119" t="s">
        <v>472</v>
      </c>
      <c r="B247" s="96" t="s">
        <v>31</v>
      </c>
      <c r="C247" s="96" t="b">
        <v>1</v>
      </c>
      <c r="D247" s="96" t="s">
        <v>21</v>
      </c>
      <c r="E247" s="96" t="s">
        <v>24</v>
      </c>
      <c r="F247" s="95" t="s">
        <v>499</v>
      </c>
      <c r="G247" s="97"/>
      <c r="H247" s="97">
        <v>22.063362062311153</v>
      </c>
      <c r="I247" s="95" t="s">
        <v>165</v>
      </c>
      <c r="J247" s="97"/>
      <c r="K247" s="97"/>
      <c r="L247" s="97"/>
      <c r="M247" s="120"/>
    </row>
    <row r="248" spans="1:13" x14ac:dyDescent="0.25">
      <c r="A248" s="119" t="s">
        <v>500</v>
      </c>
      <c r="B248" s="96" t="s">
        <v>20</v>
      </c>
      <c r="C248" s="96" t="b">
        <v>0</v>
      </c>
      <c r="D248" s="96" t="s">
        <v>60</v>
      </c>
      <c r="E248" s="96" t="s">
        <v>23</v>
      </c>
      <c r="F248" s="95" t="s">
        <v>501</v>
      </c>
      <c r="G248" s="97"/>
      <c r="H248" s="97">
        <v>18.498423465996158</v>
      </c>
      <c r="I248" s="95" t="s">
        <v>156</v>
      </c>
      <c r="J248" s="97"/>
      <c r="K248" s="97">
        <v>20.918366024200512</v>
      </c>
      <c r="L248" s="97"/>
      <c r="M248" s="120"/>
    </row>
    <row r="249" spans="1:13" x14ac:dyDescent="0.25">
      <c r="A249" s="119" t="s">
        <v>500</v>
      </c>
      <c r="B249" s="96" t="s">
        <v>20</v>
      </c>
      <c r="C249" s="96" t="b">
        <v>0</v>
      </c>
      <c r="D249" s="96" t="s">
        <v>60</v>
      </c>
      <c r="E249" s="96" t="s">
        <v>24</v>
      </c>
      <c r="F249" s="95" t="s">
        <v>502</v>
      </c>
      <c r="G249" s="97"/>
      <c r="H249" s="97">
        <v>19.763431355794257</v>
      </c>
      <c r="I249" s="95" t="s">
        <v>156</v>
      </c>
      <c r="J249" s="97"/>
      <c r="K249" s="97"/>
      <c r="L249" s="97"/>
      <c r="M249" s="120"/>
    </row>
    <row r="250" spans="1:13" x14ac:dyDescent="0.25">
      <c r="A250" s="119" t="s">
        <v>500</v>
      </c>
      <c r="B250" s="96" t="s">
        <v>20</v>
      </c>
      <c r="C250" s="96" t="b">
        <v>0</v>
      </c>
      <c r="D250" s="96" t="s">
        <v>21</v>
      </c>
      <c r="E250" s="96" t="s">
        <v>22</v>
      </c>
      <c r="F250" s="95" t="s">
        <v>503</v>
      </c>
      <c r="G250" s="97"/>
      <c r="H250" s="97">
        <v>30.238502279972757</v>
      </c>
      <c r="I250" s="95" t="s">
        <v>157</v>
      </c>
      <c r="J250" s="97"/>
      <c r="K250" s="97">
        <v>25.079131628105969</v>
      </c>
      <c r="L250" s="97"/>
      <c r="M250" s="120"/>
    </row>
    <row r="251" spans="1:13" x14ac:dyDescent="0.25">
      <c r="A251" s="119" t="s">
        <v>500</v>
      </c>
      <c r="B251" s="96" t="s">
        <v>20</v>
      </c>
      <c r="C251" s="96" t="b">
        <v>0</v>
      </c>
      <c r="D251" s="96" t="s">
        <v>21</v>
      </c>
      <c r="E251" s="96" t="s">
        <v>23</v>
      </c>
      <c r="F251" s="95" t="s">
        <v>504</v>
      </c>
      <c r="G251" s="97"/>
      <c r="H251" s="97">
        <v>23.235349473593143</v>
      </c>
      <c r="I251" s="95" t="s">
        <v>157</v>
      </c>
      <c r="J251" s="97"/>
      <c r="K251" s="97"/>
      <c r="L251" s="97"/>
      <c r="M251" s="120"/>
    </row>
    <row r="252" spans="1:13" x14ac:dyDescent="0.25">
      <c r="A252" s="119" t="s">
        <v>500</v>
      </c>
      <c r="B252" s="96" t="s">
        <v>20</v>
      </c>
      <c r="C252" s="96" t="b">
        <v>0</v>
      </c>
      <c r="D252" s="96" t="s">
        <v>21</v>
      </c>
      <c r="E252" s="96" t="s">
        <v>24</v>
      </c>
      <c r="F252" s="95" t="s">
        <v>505</v>
      </c>
      <c r="G252" s="97"/>
      <c r="H252" s="97">
        <v>21.763543130752009</v>
      </c>
      <c r="I252" s="95" t="s">
        <v>157</v>
      </c>
      <c r="J252" s="97"/>
      <c r="K252" s="97"/>
      <c r="L252" s="97"/>
      <c r="M252" s="120"/>
    </row>
    <row r="253" spans="1:13" x14ac:dyDescent="0.25">
      <c r="A253" s="119" t="s">
        <v>500</v>
      </c>
      <c r="B253" s="96" t="s">
        <v>26</v>
      </c>
      <c r="C253" s="96" t="b">
        <v>0</v>
      </c>
      <c r="D253" s="96" t="s">
        <v>21</v>
      </c>
      <c r="E253" s="96" t="s">
        <v>22</v>
      </c>
      <c r="F253" s="95" t="s">
        <v>506</v>
      </c>
      <c r="G253" s="97"/>
      <c r="H253" s="97">
        <v>19.728040288638816</v>
      </c>
      <c r="I253" s="95" t="s">
        <v>159</v>
      </c>
      <c r="J253" s="97"/>
      <c r="K253" s="97">
        <v>16.027418604741928</v>
      </c>
      <c r="L253" s="97"/>
      <c r="M253" s="120"/>
    </row>
    <row r="254" spans="1:13" x14ac:dyDescent="0.25">
      <c r="A254" s="119" t="s">
        <v>500</v>
      </c>
      <c r="B254" s="96" t="s">
        <v>26</v>
      </c>
      <c r="C254" s="96" t="b">
        <v>0</v>
      </c>
      <c r="D254" s="96" t="s">
        <v>21</v>
      </c>
      <c r="E254" s="96" t="s">
        <v>23</v>
      </c>
      <c r="F254" s="95" t="s">
        <v>507</v>
      </c>
      <c r="G254" s="97"/>
      <c r="H254" s="97">
        <v>14.853365106094875</v>
      </c>
      <c r="I254" s="95" t="s">
        <v>159</v>
      </c>
      <c r="J254" s="97"/>
      <c r="K254" s="97"/>
      <c r="L254" s="97"/>
      <c r="M254" s="120"/>
    </row>
    <row r="255" spans="1:13" x14ac:dyDescent="0.25">
      <c r="A255" s="119" t="s">
        <v>500</v>
      </c>
      <c r="B255" s="96" t="s">
        <v>26</v>
      </c>
      <c r="C255" s="96" t="b">
        <v>0</v>
      </c>
      <c r="D255" s="96" t="s">
        <v>21</v>
      </c>
      <c r="E255" s="96" t="s">
        <v>24</v>
      </c>
      <c r="F255" s="95" t="s">
        <v>508</v>
      </c>
      <c r="G255" s="97"/>
      <c r="H255" s="97">
        <v>13.500850419492094</v>
      </c>
      <c r="I255" s="95" t="s">
        <v>159</v>
      </c>
      <c r="J255" s="97"/>
      <c r="K255" s="97"/>
      <c r="L255" s="97"/>
      <c r="M255" s="120"/>
    </row>
    <row r="256" spans="1:13" x14ac:dyDescent="0.25">
      <c r="A256" s="119" t="s">
        <v>500</v>
      </c>
      <c r="B256" s="96" t="s">
        <v>32</v>
      </c>
      <c r="C256" s="96" t="b">
        <v>0</v>
      </c>
      <c r="D256" s="96" t="s">
        <v>21</v>
      </c>
      <c r="E256" s="96" t="s">
        <v>22</v>
      </c>
      <c r="F256" s="95" t="s">
        <v>509</v>
      </c>
      <c r="G256" s="97"/>
      <c r="H256" s="97">
        <v>91.898070462172171</v>
      </c>
      <c r="I256" s="95" t="s">
        <v>195</v>
      </c>
      <c r="J256" s="97"/>
      <c r="K256" s="97">
        <v>70.144638101018145</v>
      </c>
      <c r="L256" s="97"/>
      <c r="M256" s="120"/>
    </row>
    <row r="257" spans="1:13" x14ac:dyDescent="0.25">
      <c r="A257" s="119" t="s">
        <v>500</v>
      </c>
      <c r="B257" s="96" t="s">
        <v>32</v>
      </c>
      <c r="C257" s="96" t="b">
        <v>0</v>
      </c>
      <c r="D257" s="96" t="s">
        <v>21</v>
      </c>
      <c r="E257" s="96" t="s">
        <v>23</v>
      </c>
      <c r="F257" s="95" t="s">
        <v>510</v>
      </c>
      <c r="G257" s="97"/>
      <c r="H257" s="97">
        <v>64.306162563881784</v>
      </c>
      <c r="I257" s="95" t="s">
        <v>195</v>
      </c>
      <c r="J257" s="97"/>
      <c r="K257" s="97"/>
      <c r="L257" s="97"/>
      <c r="M257" s="120"/>
    </row>
    <row r="258" spans="1:13" x14ac:dyDescent="0.25">
      <c r="A258" s="119" t="s">
        <v>500</v>
      </c>
      <c r="B258" s="96" t="s">
        <v>32</v>
      </c>
      <c r="C258" s="96" t="b">
        <v>0</v>
      </c>
      <c r="D258" s="96" t="s">
        <v>21</v>
      </c>
      <c r="E258" s="96" t="s">
        <v>24</v>
      </c>
      <c r="F258" s="95" t="s">
        <v>511</v>
      </c>
      <c r="G258" s="97"/>
      <c r="H258" s="97">
        <v>54.229681277000509</v>
      </c>
      <c r="I258" s="95" t="s">
        <v>195</v>
      </c>
      <c r="J258" s="97"/>
      <c r="K258" s="97"/>
      <c r="L258" s="97"/>
      <c r="M258" s="120"/>
    </row>
    <row r="259" spans="1:13" x14ac:dyDescent="0.25">
      <c r="A259" s="119" t="s">
        <v>500</v>
      </c>
      <c r="B259" s="96" t="s">
        <v>29</v>
      </c>
      <c r="C259" s="96" t="b">
        <v>0</v>
      </c>
      <c r="D259" s="96" t="s">
        <v>21</v>
      </c>
      <c r="E259" s="96" t="s">
        <v>22</v>
      </c>
      <c r="F259" s="95" t="s">
        <v>512</v>
      </c>
      <c r="G259" s="97"/>
      <c r="H259" s="97">
        <v>24.203914565802506</v>
      </c>
      <c r="I259" s="95" t="s">
        <v>205</v>
      </c>
      <c r="J259" s="97"/>
      <c r="K259" s="97">
        <v>18.706524339059101</v>
      </c>
      <c r="L259" s="97"/>
      <c r="M259" s="120"/>
    </row>
    <row r="260" spans="1:13" x14ac:dyDescent="0.25">
      <c r="A260" s="119" t="s">
        <v>500</v>
      </c>
      <c r="B260" s="96" t="s">
        <v>29</v>
      </c>
      <c r="C260" s="96" t="b">
        <v>0</v>
      </c>
      <c r="D260" s="96" t="s">
        <v>21</v>
      </c>
      <c r="E260" s="96" t="s">
        <v>23</v>
      </c>
      <c r="F260" s="95" t="s">
        <v>513</v>
      </c>
      <c r="G260" s="97"/>
      <c r="H260" s="97">
        <v>18.915765867643053</v>
      </c>
      <c r="I260" s="95" t="s">
        <v>205</v>
      </c>
      <c r="J260" s="97"/>
      <c r="K260" s="97"/>
      <c r="L260" s="97"/>
      <c r="M260" s="120"/>
    </row>
    <row r="261" spans="1:13" x14ac:dyDescent="0.25">
      <c r="A261" s="119" t="s">
        <v>500</v>
      </c>
      <c r="B261" s="96" t="s">
        <v>29</v>
      </c>
      <c r="C261" s="96" t="b">
        <v>0</v>
      </c>
      <c r="D261" s="96" t="s">
        <v>21</v>
      </c>
      <c r="E261" s="96" t="s">
        <v>24</v>
      </c>
      <c r="F261" s="95" t="s">
        <v>514</v>
      </c>
      <c r="G261" s="97"/>
      <c r="H261" s="97">
        <v>12.999892583731746</v>
      </c>
      <c r="I261" s="95" t="s">
        <v>205</v>
      </c>
      <c r="J261" s="97"/>
      <c r="K261" s="97"/>
      <c r="L261" s="97"/>
      <c r="M261" s="120"/>
    </row>
    <row r="262" spans="1:13" x14ac:dyDescent="0.25">
      <c r="A262" s="119" t="s">
        <v>500</v>
      </c>
      <c r="B262" s="96" t="s">
        <v>95</v>
      </c>
      <c r="C262" s="96" t="b">
        <v>0</v>
      </c>
      <c r="D262" s="96" t="s">
        <v>60</v>
      </c>
      <c r="E262" s="96" t="s">
        <v>23</v>
      </c>
      <c r="F262" s="95" t="s">
        <v>515</v>
      </c>
      <c r="G262" s="97"/>
      <c r="H262" s="97">
        <v>7.3299343655062987</v>
      </c>
      <c r="I262" s="95" t="s">
        <v>160</v>
      </c>
      <c r="J262" s="97"/>
      <c r="K262" s="97">
        <v>6.763936197889552</v>
      </c>
      <c r="L262" s="97"/>
      <c r="M262" s="120"/>
    </row>
    <row r="263" spans="1:13" x14ac:dyDescent="0.25">
      <c r="A263" s="119" t="s">
        <v>500</v>
      </c>
      <c r="B263" s="96" t="s">
        <v>95</v>
      </c>
      <c r="C263" s="96" t="b">
        <v>0</v>
      </c>
      <c r="D263" s="96" t="s">
        <v>21</v>
      </c>
      <c r="E263" s="96" t="s">
        <v>22</v>
      </c>
      <c r="F263" s="95" t="s">
        <v>516</v>
      </c>
      <c r="G263" s="97"/>
      <c r="H263" s="97">
        <v>15.086126419002623</v>
      </c>
      <c r="I263" s="95" t="s">
        <v>161</v>
      </c>
      <c r="J263" s="97"/>
      <c r="K263" s="97">
        <v>11.746801195409672</v>
      </c>
      <c r="L263" s="97"/>
      <c r="M263" s="120"/>
    </row>
    <row r="264" spans="1:13" x14ac:dyDescent="0.25">
      <c r="A264" s="119" t="s">
        <v>500</v>
      </c>
      <c r="B264" s="96" t="s">
        <v>95</v>
      </c>
      <c r="C264" s="96" t="b">
        <v>0</v>
      </c>
      <c r="D264" s="96" t="s">
        <v>21</v>
      </c>
      <c r="E264" s="96" t="s">
        <v>23</v>
      </c>
      <c r="F264" s="95" t="s">
        <v>517</v>
      </c>
      <c r="G264" s="97"/>
      <c r="H264" s="97">
        <v>11.959411694203224</v>
      </c>
      <c r="I264" s="95" t="s">
        <v>161</v>
      </c>
      <c r="J264" s="97"/>
      <c r="K264" s="97"/>
      <c r="L264" s="97"/>
      <c r="M264" s="120"/>
    </row>
    <row r="265" spans="1:13" x14ac:dyDescent="0.25">
      <c r="A265" s="119" t="s">
        <v>500</v>
      </c>
      <c r="B265" s="96" t="s">
        <v>95</v>
      </c>
      <c r="C265" s="96" t="b">
        <v>0</v>
      </c>
      <c r="D265" s="96" t="s">
        <v>21</v>
      </c>
      <c r="E265" s="96" t="s">
        <v>24</v>
      </c>
      <c r="F265" s="95" t="s">
        <v>518</v>
      </c>
      <c r="G265" s="97"/>
      <c r="H265" s="97">
        <v>8.1948654730231691</v>
      </c>
      <c r="I265" s="95" t="s">
        <v>161</v>
      </c>
      <c r="J265" s="97"/>
      <c r="K265" s="97"/>
      <c r="L265" s="97"/>
      <c r="M265" s="120"/>
    </row>
    <row r="266" spans="1:13" x14ac:dyDescent="0.25">
      <c r="A266" s="119" t="s">
        <v>500</v>
      </c>
      <c r="B266" s="96" t="s">
        <v>30</v>
      </c>
      <c r="C266" s="96" t="b">
        <v>0</v>
      </c>
      <c r="D266" s="96" t="s">
        <v>60</v>
      </c>
      <c r="E266" s="96" t="s">
        <v>23</v>
      </c>
      <c r="F266" s="95" t="s">
        <v>519</v>
      </c>
      <c r="G266" s="97"/>
      <c r="H266" s="97">
        <v>11.379184723744769</v>
      </c>
      <c r="I266" s="95" t="s">
        <v>162</v>
      </c>
      <c r="J266" s="97"/>
      <c r="K266" s="97">
        <v>10.540486668923775</v>
      </c>
      <c r="L266" s="97"/>
      <c r="M266" s="120"/>
    </row>
    <row r="267" spans="1:13" x14ac:dyDescent="0.25">
      <c r="A267" s="119" t="s">
        <v>500</v>
      </c>
      <c r="B267" s="96" t="s">
        <v>30</v>
      </c>
      <c r="C267" s="96" t="b">
        <v>0</v>
      </c>
      <c r="D267" s="96" t="s">
        <v>21</v>
      </c>
      <c r="E267" s="96" t="s">
        <v>22</v>
      </c>
      <c r="F267" s="95" t="s">
        <v>520</v>
      </c>
      <c r="G267" s="97"/>
      <c r="H267" s="97">
        <v>23.478356158511261</v>
      </c>
      <c r="I267" s="95" t="s">
        <v>163</v>
      </c>
      <c r="J267" s="97"/>
      <c r="K267" s="97">
        <v>17.910272071118055</v>
      </c>
      <c r="L267" s="97"/>
      <c r="M267" s="120"/>
    </row>
    <row r="268" spans="1:13" x14ac:dyDescent="0.25">
      <c r="A268" s="119" t="s">
        <v>500</v>
      </c>
      <c r="B268" s="96" t="s">
        <v>30</v>
      </c>
      <c r="C268" s="96" t="b">
        <v>0</v>
      </c>
      <c r="D268" s="96" t="s">
        <v>21</v>
      </c>
      <c r="E268" s="96" t="s">
        <v>23</v>
      </c>
      <c r="F268" s="95" t="s">
        <v>521</v>
      </c>
      <c r="G268" s="97"/>
      <c r="H268" s="97">
        <v>18.310101249675654</v>
      </c>
      <c r="I268" s="95" t="s">
        <v>163</v>
      </c>
      <c r="J268" s="97"/>
      <c r="K268" s="97"/>
      <c r="L268" s="97"/>
      <c r="M268" s="120"/>
    </row>
    <row r="269" spans="1:13" x14ac:dyDescent="0.25">
      <c r="A269" s="119" t="s">
        <v>500</v>
      </c>
      <c r="B269" s="96" t="s">
        <v>30</v>
      </c>
      <c r="C269" s="96" t="b">
        <v>0</v>
      </c>
      <c r="D269" s="96" t="s">
        <v>21</v>
      </c>
      <c r="E269" s="96" t="s">
        <v>24</v>
      </c>
      <c r="F269" s="95" t="s">
        <v>522</v>
      </c>
      <c r="G269" s="97"/>
      <c r="H269" s="97">
        <v>11.942358805167252</v>
      </c>
      <c r="I269" s="95" t="s">
        <v>163</v>
      </c>
      <c r="J269" s="97"/>
      <c r="K269" s="97"/>
      <c r="L269" s="97"/>
      <c r="M269" s="120"/>
    </row>
    <row r="270" spans="1:13" x14ac:dyDescent="0.25">
      <c r="A270" s="119" t="s">
        <v>500</v>
      </c>
      <c r="B270" s="96" t="s">
        <v>31</v>
      </c>
      <c r="C270" s="96" t="b">
        <v>0</v>
      </c>
      <c r="D270" s="96" t="s">
        <v>60</v>
      </c>
      <c r="E270" s="96" t="s">
        <v>24</v>
      </c>
      <c r="F270" s="95" t="s">
        <v>523</v>
      </c>
      <c r="G270" s="97"/>
      <c r="H270" s="97">
        <v>19.14581829649071</v>
      </c>
      <c r="I270" s="95" t="s">
        <v>164</v>
      </c>
      <c r="J270" s="97"/>
      <c r="K270" s="97">
        <v>20.253006662519187</v>
      </c>
      <c r="L270" s="97"/>
      <c r="M270" s="120"/>
    </row>
    <row r="271" spans="1:13" x14ac:dyDescent="0.25">
      <c r="A271" s="119" t="s">
        <v>500</v>
      </c>
      <c r="B271" s="96" t="s">
        <v>31</v>
      </c>
      <c r="C271" s="96" t="b">
        <v>0</v>
      </c>
      <c r="D271" s="96" t="s">
        <v>21</v>
      </c>
      <c r="E271" s="96" t="s">
        <v>22</v>
      </c>
      <c r="F271" s="95" t="s">
        <v>524</v>
      </c>
      <c r="G271" s="97"/>
      <c r="H271" s="97">
        <v>35.316805276332374</v>
      </c>
      <c r="I271" s="95" t="s">
        <v>165</v>
      </c>
      <c r="J271" s="97"/>
      <c r="K271" s="97">
        <v>27.984062909586147</v>
      </c>
      <c r="L271" s="97"/>
      <c r="M271" s="120"/>
    </row>
    <row r="272" spans="1:13" x14ac:dyDescent="0.25">
      <c r="A272" s="119" t="s">
        <v>500</v>
      </c>
      <c r="B272" s="96" t="s">
        <v>31</v>
      </c>
      <c r="C272" s="96" t="b">
        <v>0</v>
      </c>
      <c r="D272" s="96" t="s">
        <v>21</v>
      </c>
      <c r="E272" s="96" t="s">
        <v>23</v>
      </c>
      <c r="F272" s="95" t="s">
        <v>525</v>
      </c>
      <c r="G272" s="97"/>
      <c r="H272" s="97">
        <v>26.91108549918949</v>
      </c>
      <c r="I272" s="95" t="s">
        <v>165</v>
      </c>
      <c r="J272" s="97"/>
      <c r="K272" s="97"/>
      <c r="L272" s="97"/>
      <c r="M272" s="120"/>
    </row>
    <row r="273" spans="1:13" x14ac:dyDescent="0.25">
      <c r="A273" s="119" t="s">
        <v>500</v>
      </c>
      <c r="B273" s="96" t="s">
        <v>31</v>
      </c>
      <c r="C273" s="96" t="b">
        <v>0</v>
      </c>
      <c r="D273" s="96" t="s">
        <v>21</v>
      </c>
      <c r="E273" s="96" t="s">
        <v>24</v>
      </c>
      <c r="F273" s="95" t="s">
        <v>526</v>
      </c>
      <c r="G273" s="97"/>
      <c r="H273" s="97">
        <v>21.724297953236587</v>
      </c>
      <c r="I273" s="95" t="s">
        <v>165</v>
      </c>
      <c r="J273" s="97"/>
      <c r="K273" s="97"/>
      <c r="L273" s="97"/>
      <c r="M273" s="120"/>
    </row>
    <row r="274" spans="1:13" x14ac:dyDescent="0.25">
      <c r="A274" s="119" t="s">
        <v>527</v>
      </c>
      <c r="B274" s="96" t="s">
        <v>20</v>
      </c>
      <c r="C274" s="96" t="b">
        <v>0</v>
      </c>
      <c r="D274" s="96" t="s">
        <v>60</v>
      </c>
      <c r="E274" s="96" t="s">
        <v>23</v>
      </c>
      <c r="F274" s="95" t="s">
        <v>528</v>
      </c>
      <c r="G274" s="97"/>
      <c r="H274" s="97">
        <v>18.353973048770339</v>
      </c>
      <c r="I274" s="95" t="s">
        <v>156</v>
      </c>
      <c r="J274" s="97"/>
      <c r="K274" s="97">
        <v>20.913815811976416</v>
      </c>
      <c r="L274" s="97"/>
      <c r="M274" s="120"/>
    </row>
    <row r="275" spans="1:13" x14ac:dyDescent="0.25">
      <c r="A275" s="119" t="s">
        <v>527</v>
      </c>
      <c r="B275" s="96" t="s">
        <v>20</v>
      </c>
      <c r="C275" s="96" t="b">
        <v>0</v>
      </c>
      <c r="D275" s="96" t="s">
        <v>60</v>
      </c>
      <c r="E275" s="96" t="s">
        <v>24</v>
      </c>
      <c r="F275" s="95" t="s">
        <v>529</v>
      </c>
      <c r="G275" s="97"/>
      <c r="H275" s="97">
        <v>19.812185057395812</v>
      </c>
      <c r="I275" s="95" t="s">
        <v>156</v>
      </c>
      <c r="J275" s="97"/>
      <c r="K275" s="97"/>
      <c r="L275" s="97"/>
      <c r="M275" s="120"/>
    </row>
    <row r="276" spans="1:13" x14ac:dyDescent="0.25">
      <c r="A276" s="119" t="s">
        <v>527</v>
      </c>
      <c r="B276" s="96" t="s">
        <v>20</v>
      </c>
      <c r="C276" s="96" t="b">
        <v>0</v>
      </c>
      <c r="D276" s="96" t="s">
        <v>21</v>
      </c>
      <c r="E276" s="96" t="s">
        <v>22</v>
      </c>
      <c r="F276" s="95" t="s">
        <v>530</v>
      </c>
      <c r="G276" s="97"/>
      <c r="H276" s="97">
        <v>29.638170366834679</v>
      </c>
      <c r="I276" s="95" t="s">
        <v>157</v>
      </c>
      <c r="J276" s="97"/>
      <c r="K276" s="97">
        <v>24.893538423908467</v>
      </c>
      <c r="L276" s="97"/>
      <c r="M276" s="120"/>
    </row>
    <row r="277" spans="1:13" x14ac:dyDescent="0.25">
      <c r="A277" s="119" t="s">
        <v>527</v>
      </c>
      <c r="B277" s="96" t="s">
        <v>20</v>
      </c>
      <c r="C277" s="96" t="b">
        <v>0</v>
      </c>
      <c r="D277" s="96" t="s">
        <v>21</v>
      </c>
      <c r="E277" s="96" t="s">
        <v>23</v>
      </c>
      <c r="F277" s="95" t="s">
        <v>531</v>
      </c>
      <c r="G277" s="97"/>
      <c r="H277" s="97">
        <v>23.107290607072077</v>
      </c>
      <c r="I277" s="95" t="s">
        <v>157</v>
      </c>
      <c r="J277" s="97"/>
      <c r="K277" s="97"/>
      <c r="L277" s="97"/>
      <c r="M277" s="120"/>
    </row>
    <row r="278" spans="1:13" x14ac:dyDescent="0.25">
      <c r="A278" s="119" t="s">
        <v>527</v>
      </c>
      <c r="B278" s="96" t="s">
        <v>20</v>
      </c>
      <c r="C278" s="96" t="b">
        <v>0</v>
      </c>
      <c r="D278" s="96" t="s">
        <v>21</v>
      </c>
      <c r="E278" s="96" t="s">
        <v>24</v>
      </c>
      <c r="F278" s="95" t="s">
        <v>532</v>
      </c>
      <c r="G278" s="97"/>
      <c r="H278" s="97">
        <v>21.935154297818645</v>
      </c>
      <c r="I278" s="95" t="s">
        <v>157</v>
      </c>
      <c r="J278" s="97"/>
      <c r="K278" s="97"/>
      <c r="L278" s="97"/>
      <c r="M278" s="120"/>
    </row>
    <row r="279" spans="1:13" x14ac:dyDescent="0.25">
      <c r="A279" s="119" t="s">
        <v>527</v>
      </c>
      <c r="B279" s="96" t="s">
        <v>20</v>
      </c>
      <c r="C279" s="96" t="b">
        <v>0</v>
      </c>
      <c r="D279" s="96" t="s">
        <v>25</v>
      </c>
      <c r="E279" s="96" t="s">
        <v>24</v>
      </c>
      <c r="F279" s="95" t="s">
        <v>533</v>
      </c>
      <c r="G279" s="97"/>
      <c r="H279" s="97">
        <v>25.505255324137465</v>
      </c>
      <c r="I279" s="95" t="s">
        <v>382</v>
      </c>
      <c r="J279" s="97"/>
      <c r="K279" s="97">
        <v>28.444417928124956</v>
      </c>
      <c r="L279" s="97"/>
      <c r="M279" s="120"/>
    </row>
    <row r="280" spans="1:13" x14ac:dyDescent="0.25">
      <c r="A280" s="119" t="s">
        <v>527</v>
      </c>
      <c r="B280" s="96" t="s">
        <v>26</v>
      </c>
      <c r="C280" s="96" t="b">
        <v>0</v>
      </c>
      <c r="D280" s="96" t="s">
        <v>60</v>
      </c>
      <c r="E280" s="96" t="s">
        <v>23</v>
      </c>
      <c r="F280" s="95" t="s">
        <v>534</v>
      </c>
      <c r="G280" s="97"/>
      <c r="H280" s="97">
        <v>11.591924625098002</v>
      </c>
      <c r="I280" s="95" t="s">
        <v>158</v>
      </c>
      <c r="J280" s="97"/>
      <c r="K280" s="97">
        <v>13.84009811110419</v>
      </c>
      <c r="L280" s="97"/>
      <c r="M280" s="120"/>
    </row>
    <row r="281" spans="1:13" x14ac:dyDescent="0.25">
      <c r="A281" s="119" t="s">
        <v>527</v>
      </c>
      <c r="B281" s="96" t="s">
        <v>26</v>
      </c>
      <c r="C281" s="96" t="b">
        <v>0</v>
      </c>
      <c r="D281" s="96" t="s">
        <v>60</v>
      </c>
      <c r="E281" s="96" t="s">
        <v>24</v>
      </c>
      <c r="F281" s="95" t="s">
        <v>535</v>
      </c>
      <c r="G281" s="97"/>
      <c r="H281" s="97">
        <v>12.109462074575319</v>
      </c>
      <c r="I281" s="95" t="s">
        <v>158</v>
      </c>
      <c r="J281" s="97"/>
      <c r="K281" s="97"/>
      <c r="L281" s="97"/>
      <c r="M281" s="120"/>
    </row>
    <row r="282" spans="1:13" x14ac:dyDescent="0.25">
      <c r="A282" s="119" t="s">
        <v>527</v>
      </c>
      <c r="B282" s="96" t="s">
        <v>26</v>
      </c>
      <c r="C282" s="96" t="b">
        <v>0</v>
      </c>
      <c r="D282" s="96" t="s">
        <v>21</v>
      </c>
      <c r="E282" s="96" t="s">
        <v>23</v>
      </c>
      <c r="F282" s="95" t="s">
        <v>536</v>
      </c>
      <c r="G282" s="97"/>
      <c r="H282" s="97">
        <v>14.717216134830409</v>
      </c>
      <c r="I282" s="95" t="s">
        <v>159</v>
      </c>
      <c r="J282" s="97"/>
      <c r="K282" s="97">
        <v>16.513560336867727</v>
      </c>
      <c r="L282" s="97"/>
      <c r="M282" s="120"/>
    </row>
    <row r="283" spans="1:13" x14ac:dyDescent="0.25">
      <c r="A283" s="119" t="s">
        <v>527</v>
      </c>
      <c r="B283" s="96" t="s">
        <v>26</v>
      </c>
      <c r="C283" s="96" t="b">
        <v>0</v>
      </c>
      <c r="D283" s="96" t="s">
        <v>21</v>
      </c>
      <c r="E283" s="96" t="s">
        <v>24</v>
      </c>
      <c r="F283" s="95" t="s">
        <v>537</v>
      </c>
      <c r="G283" s="97"/>
      <c r="H283" s="97">
        <v>13.394826936756251</v>
      </c>
      <c r="I283" s="95" t="s">
        <v>159</v>
      </c>
      <c r="J283" s="97"/>
      <c r="K283" s="97"/>
      <c r="L283" s="97"/>
      <c r="M283" s="120"/>
    </row>
    <row r="284" spans="1:13" x14ac:dyDescent="0.25">
      <c r="A284" s="119" t="s">
        <v>527</v>
      </c>
      <c r="B284" s="96" t="s">
        <v>26</v>
      </c>
      <c r="C284" s="96" t="b">
        <v>0</v>
      </c>
      <c r="D284" s="96" t="s">
        <v>25</v>
      </c>
      <c r="E284" s="96" t="s">
        <v>22</v>
      </c>
      <c r="F284" s="95" t="s">
        <v>538</v>
      </c>
      <c r="G284" s="97"/>
      <c r="H284" s="97">
        <v>20.629803450543683</v>
      </c>
      <c r="I284" s="95" t="s">
        <v>393</v>
      </c>
      <c r="J284" s="97"/>
      <c r="K284" s="97">
        <v>18.858565147202892</v>
      </c>
      <c r="L284" s="97"/>
      <c r="M284" s="120"/>
    </row>
    <row r="285" spans="1:13" x14ac:dyDescent="0.25">
      <c r="A285" s="119" t="s">
        <v>527</v>
      </c>
      <c r="B285" s="96" t="s">
        <v>26</v>
      </c>
      <c r="C285" s="96" t="b">
        <v>0</v>
      </c>
      <c r="D285" s="96" t="s">
        <v>25</v>
      </c>
      <c r="E285" s="96" t="s">
        <v>24</v>
      </c>
      <c r="F285" s="95" t="s">
        <v>539</v>
      </c>
      <c r="G285" s="97"/>
      <c r="H285" s="97">
        <v>15.678364717309316</v>
      </c>
      <c r="I285" s="95" t="s">
        <v>393</v>
      </c>
      <c r="J285" s="97"/>
      <c r="K285" s="97"/>
      <c r="L285" s="97"/>
      <c r="M285" s="120"/>
    </row>
    <row r="286" spans="1:13" x14ac:dyDescent="0.25">
      <c r="A286" s="119" t="s">
        <v>527</v>
      </c>
      <c r="B286" s="96" t="s">
        <v>32</v>
      </c>
      <c r="C286" s="96" t="b">
        <v>0</v>
      </c>
      <c r="D286" s="96" t="s">
        <v>60</v>
      </c>
      <c r="E286" s="96" t="s">
        <v>23</v>
      </c>
      <c r="F286" s="95" t="s">
        <v>540</v>
      </c>
      <c r="G286" s="97"/>
      <c r="H286" s="97">
        <v>72.882978828264243</v>
      </c>
      <c r="I286" s="95" t="s">
        <v>193</v>
      </c>
      <c r="J286" s="97"/>
      <c r="K286" s="97">
        <v>84.451357923199282</v>
      </c>
      <c r="L286" s="97"/>
      <c r="M286" s="120"/>
    </row>
    <row r="287" spans="1:13" x14ac:dyDescent="0.25">
      <c r="A287" s="119" t="s">
        <v>527</v>
      </c>
      <c r="B287" s="96" t="s">
        <v>32</v>
      </c>
      <c r="C287" s="96" t="b">
        <v>0</v>
      </c>
      <c r="D287" s="96" t="s">
        <v>21</v>
      </c>
      <c r="E287" s="96" t="s">
        <v>23</v>
      </c>
      <c r="F287" s="95" t="s">
        <v>541</v>
      </c>
      <c r="G287" s="97"/>
      <c r="H287" s="97">
        <v>90.975997906913463</v>
      </c>
      <c r="I287" s="95" t="s">
        <v>195</v>
      </c>
      <c r="J287" s="97"/>
      <c r="K287" s="97">
        <v>99.519650317426397</v>
      </c>
      <c r="L287" s="97"/>
      <c r="M287" s="120"/>
    </row>
    <row r="288" spans="1:13" x14ac:dyDescent="0.25">
      <c r="A288" s="119" t="s">
        <v>527</v>
      </c>
      <c r="B288" s="96" t="s">
        <v>32</v>
      </c>
      <c r="C288" s="96" t="b">
        <v>0</v>
      </c>
      <c r="D288" s="96" t="s">
        <v>21</v>
      </c>
      <c r="E288" s="96" t="s">
        <v>24</v>
      </c>
      <c r="F288" s="95" t="s">
        <v>542</v>
      </c>
      <c r="G288" s="97"/>
      <c r="H288" s="97">
        <v>75.754595862686486</v>
      </c>
      <c r="I288" s="95" t="s">
        <v>195</v>
      </c>
      <c r="J288" s="97"/>
      <c r="K288" s="97"/>
      <c r="L288" s="97"/>
      <c r="M288" s="120"/>
    </row>
    <row r="289" spans="1:14" x14ac:dyDescent="0.25">
      <c r="A289" s="119" t="s">
        <v>527</v>
      </c>
      <c r="B289" s="96" t="s">
        <v>32</v>
      </c>
      <c r="C289" s="96" t="b">
        <v>0</v>
      </c>
      <c r="D289" s="96" t="s">
        <v>25</v>
      </c>
      <c r="E289" s="96" t="s">
        <v>23</v>
      </c>
      <c r="F289" s="95" t="s">
        <v>543</v>
      </c>
      <c r="G289" s="97"/>
      <c r="H289" s="97">
        <v>108.78229404386845</v>
      </c>
      <c r="I289" s="95" t="s">
        <v>544</v>
      </c>
      <c r="J289" s="97"/>
      <c r="K289" s="97">
        <v>104.52991903530976</v>
      </c>
      <c r="L289" s="97"/>
      <c r="M289" s="120"/>
    </row>
    <row r="290" spans="1:14" x14ac:dyDescent="0.25">
      <c r="A290" s="119" t="s">
        <v>527</v>
      </c>
      <c r="B290" s="96" t="s">
        <v>28</v>
      </c>
      <c r="C290" s="96" t="b">
        <v>0</v>
      </c>
      <c r="D290" s="96" t="s">
        <v>60</v>
      </c>
      <c r="E290" s="96" t="s">
        <v>24</v>
      </c>
      <c r="F290" s="95" t="s">
        <v>545</v>
      </c>
      <c r="G290" s="97"/>
      <c r="H290" s="97">
        <v>46.389081521826441</v>
      </c>
      <c r="I290" s="95" t="s">
        <v>198</v>
      </c>
      <c r="J290" s="97"/>
      <c r="K290" s="97">
        <v>72.197530692504998</v>
      </c>
      <c r="L290" s="97"/>
      <c r="M290" s="120"/>
    </row>
    <row r="291" spans="1:14" x14ac:dyDescent="0.25">
      <c r="A291" s="119" t="s">
        <v>527</v>
      </c>
      <c r="B291" s="96" t="s">
        <v>28</v>
      </c>
      <c r="C291" s="96" t="b">
        <v>0</v>
      </c>
      <c r="D291" s="96" t="s">
        <v>21</v>
      </c>
      <c r="E291" s="96" t="s">
        <v>24</v>
      </c>
      <c r="F291" s="95" t="s">
        <v>546</v>
      </c>
      <c r="G291" s="97"/>
      <c r="H291" s="97">
        <v>50.751531197806862</v>
      </c>
      <c r="I291" s="95" t="s">
        <v>200</v>
      </c>
      <c r="J291" s="97"/>
      <c r="K291" s="97">
        <v>67.964769610421627</v>
      </c>
      <c r="L291" s="97"/>
      <c r="M291" s="120"/>
    </row>
    <row r="292" spans="1:14" x14ac:dyDescent="0.25">
      <c r="A292" s="119" t="s">
        <v>527</v>
      </c>
      <c r="B292" s="96" t="s">
        <v>29</v>
      </c>
      <c r="C292" s="96" t="b">
        <v>0</v>
      </c>
      <c r="D292" s="96" t="s">
        <v>60</v>
      </c>
      <c r="E292" s="96" t="s">
        <v>23</v>
      </c>
      <c r="F292" s="95" t="s">
        <v>547</v>
      </c>
      <c r="G292" s="97"/>
      <c r="H292" s="97">
        <v>11.922942001635091</v>
      </c>
      <c r="I292" s="95" t="s">
        <v>203</v>
      </c>
      <c r="J292" s="97"/>
      <c r="K292" s="97">
        <v>17.186654263513496</v>
      </c>
      <c r="L292" s="97"/>
      <c r="M292" s="120"/>
    </row>
    <row r="293" spans="1:14" x14ac:dyDescent="0.25">
      <c r="A293" s="119" t="s">
        <v>527</v>
      </c>
      <c r="B293" s="96" t="s">
        <v>29</v>
      </c>
      <c r="C293" s="96" t="b">
        <v>0</v>
      </c>
      <c r="D293" s="96" t="s">
        <v>60</v>
      </c>
      <c r="E293" s="96" t="s">
        <v>24</v>
      </c>
      <c r="F293" s="95" t="s">
        <v>548</v>
      </c>
      <c r="G293" s="97"/>
      <c r="H293" s="97">
        <v>10.303418354651084</v>
      </c>
      <c r="I293" s="95" t="s">
        <v>203</v>
      </c>
      <c r="J293" s="97"/>
      <c r="K293" s="97"/>
      <c r="L293" s="97"/>
      <c r="M293" s="120"/>
    </row>
    <row r="294" spans="1:14" x14ac:dyDescent="0.25">
      <c r="A294" s="119" t="s">
        <v>527</v>
      </c>
      <c r="B294" s="96" t="s">
        <v>29</v>
      </c>
      <c r="C294" s="96" t="b">
        <v>1</v>
      </c>
      <c r="D294" s="96" t="s">
        <v>60</v>
      </c>
      <c r="E294" s="96" t="s">
        <v>24</v>
      </c>
      <c r="F294" s="95" t="s">
        <v>549</v>
      </c>
      <c r="G294" s="97"/>
      <c r="H294" s="97">
        <v>10.157414327140952</v>
      </c>
      <c r="I294" s="95" t="s">
        <v>203</v>
      </c>
      <c r="J294" s="97"/>
      <c r="K294" s="97"/>
      <c r="L294" s="97"/>
      <c r="M294" s="120"/>
    </row>
    <row r="295" spans="1:14" x14ac:dyDescent="0.25">
      <c r="A295" s="119" t="s">
        <v>527</v>
      </c>
      <c r="B295" s="96" t="s">
        <v>29</v>
      </c>
      <c r="C295" s="96" t="b">
        <v>0</v>
      </c>
      <c r="D295" s="96" t="s">
        <v>21</v>
      </c>
      <c r="E295" s="96" t="s">
        <v>23</v>
      </c>
      <c r="F295" s="95" t="s">
        <v>550</v>
      </c>
      <c r="G295" s="97"/>
      <c r="H295" s="97">
        <v>18.814562958367176</v>
      </c>
      <c r="I295" s="95" t="s">
        <v>205</v>
      </c>
      <c r="J295" s="97"/>
      <c r="K295" s="97">
        <v>24.341308473301392</v>
      </c>
      <c r="L295" s="97"/>
      <c r="M295" s="120"/>
    </row>
    <row r="296" spans="1:14" x14ac:dyDescent="0.25">
      <c r="A296" s="119" t="s">
        <v>527</v>
      </c>
      <c r="B296" s="96" t="s">
        <v>29</v>
      </c>
      <c r="C296" s="96" t="b">
        <v>0</v>
      </c>
      <c r="D296" s="96" t="s">
        <v>21</v>
      </c>
      <c r="E296" s="96" t="s">
        <v>24</v>
      </c>
      <c r="F296" s="95" t="s">
        <v>551</v>
      </c>
      <c r="G296" s="97"/>
      <c r="H296" s="97">
        <v>12.815782250013541</v>
      </c>
      <c r="I296" s="95" t="s">
        <v>205</v>
      </c>
      <c r="J296" s="97"/>
      <c r="K296" s="97"/>
      <c r="L296" s="97"/>
      <c r="M296" s="120"/>
    </row>
    <row r="297" spans="1:14" x14ac:dyDescent="0.25">
      <c r="A297" s="119" t="s">
        <v>527</v>
      </c>
      <c r="B297" s="96" t="s">
        <v>29</v>
      </c>
      <c r="C297" s="96" t="b">
        <v>0</v>
      </c>
      <c r="D297" s="96" t="s">
        <v>25</v>
      </c>
      <c r="E297" s="96" t="s">
        <v>24</v>
      </c>
      <c r="F297" s="95" t="s">
        <v>552</v>
      </c>
      <c r="G297" s="97"/>
      <c r="H297" s="97">
        <v>17.293647881303436</v>
      </c>
      <c r="I297" s="95" t="s">
        <v>553</v>
      </c>
      <c r="J297" s="97"/>
      <c r="K297" s="97">
        <v>17.293647881303436</v>
      </c>
      <c r="L297" s="97"/>
      <c r="M297" s="120"/>
    </row>
    <row r="298" spans="1:14" x14ac:dyDescent="0.25">
      <c r="A298" s="119" t="s">
        <v>527</v>
      </c>
      <c r="B298" s="96" t="s">
        <v>95</v>
      </c>
      <c r="C298" s="96" t="b">
        <v>0</v>
      </c>
      <c r="D298" s="96" t="s">
        <v>60</v>
      </c>
      <c r="E298" s="96" t="s">
        <v>23</v>
      </c>
      <c r="F298" s="95" t="s">
        <v>554</v>
      </c>
      <c r="G298" s="97"/>
      <c r="H298" s="97">
        <v>5.6118650878483525</v>
      </c>
      <c r="I298" s="95" t="s">
        <v>160</v>
      </c>
      <c r="J298" s="97"/>
      <c r="K298" s="97">
        <v>6.1912464386702366</v>
      </c>
      <c r="L298" s="97"/>
      <c r="M298" s="120"/>
    </row>
    <row r="299" spans="1:14" x14ac:dyDescent="0.25">
      <c r="A299" s="119" t="s">
        <v>527</v>
      </c>
      <c r="B299" s="96" t="s">
        <v>95</v>
      </c>
      <c r="C299" s="96" t="b">
        <v>0</v>
      </c>
      <c r="D299" s="96" t="s">
        <v>21</v>
      </c>
      <c r="E299" s="96" t="s">
        <v>23</v>
      </c>
      <c r="F299" s="95" t="s">
        <v>555</v>
      </c>
      <c r="G299" s="97"/>
      <c r="H299" s="97">
        <v>9.1777508994934571</v>
      </c>
      <c r="I299" s="95" t="s">
        <v>161</v>
      </c>
      <c r="J299" s="97"/>
      <c r="K299" s="97">
        <v>9.1380152241388739</v>
      </c>
      <c r="L299" s="97"/>
      <c r="M299" s="120"/>
    </row>
    <row r="300" spans="1:14" x14ac:dyDescent="0.25">
      <c r="A300" s="119" t="s">
        <v>527</v>
      </c>
      <c r="B300" s="96" t="s">
        <v>95</v>
      </c>
      <c r="C300" s="96" t="b">
        <v>0</v>
      </c>
      <c r="D300" s="96" t="s">
        <v>21</v>
      </c>
      <c r="E300" s="96" t="s">
        <v>24</v>
      </c>
      <c r="F300" s="95" t="s">
        <v>556</v>
      </c>
      <c r="G300" s="97"/>
      <c r="H300" s="97">
        <v>7.6231201418778234</v>
      </c>
      <c r="I300" s="95" t="s">
        <v>161</v>
      </c>
      <c r="J300" s="97"/>
      <c r="K300" s="97"/>
      <c r="L300" s="97"/>
      <c r="M300" s="120"/>
    </row>
    <row r="301" spans="1:14" x14ac:dyDescent="0.25">
      <c r="A301" s="119" t="s">
        <v>527</v>
      </c>
      <c r="B301" s="96" t="s">
        <v>95</v>
      </c>
      <c r="C301" s="96" t="b">
        <v>0</v>
      </c>
      <c r="D301" s="96" t="s">
        <v>25</v>
      </c>
      <c r="E301" s="96" t="s">
        <v>22</v>
      </c>
      <c r="F301" s="95" t="s">
        <v>557</v>
      </c>
      <c r="G301" s="97"/>
      <c r="H301" s="97">
        <v>12.240869423786675</v>
      </c>
      <c r="I301" s="95" t="s">
        <v>413</v>
      </c>
      <c r="J301" s="97"/>
      <c r="K301" s="97">
        <v>11.280277462298713</v>
      </c>
      <c r="L301" s="97"/>
      <c r="M301" s="120"/>
    </row>
    <row r="302" spans="1:14" x14ac:dyDescent="0.25">
      <c r="A302" s="119" t="s">
        <v>527</v>
      </c>
      <c r="B302" s="96" t="s">
        <v>95</v>
      </c>
      <c r="C302" s="96" t="b">
        <v>0</v>
      </c>
      <c r="D302" s="96" t="s">
        <v>25</v>
      </c>
      <c r="E302" s="96" t="s">
        <v>23</v>
      </c>
      <c r="F302" s="95" t="s">
        <v>558</v>
      </c>
      <c r="G302" s="97"/>
      <c r="H302" s="97">
        <v>11.671079537180219</v>
      </c>
      <c r="I302" s="95" t="s">
        <v>413</v>
      </c>
      <c r="J302" s="97"/>
      <c r="K302" s="97"/>
      <c r="L302" s="97"/>
      <c r="M302" s="120"/>
    </row>
    <row r="303" spans="1:14" x14ac:dyDescent="0.25">
      <c r="A303" s="119" t="s">
        <v>527</v>
      </c>
      <c r="B303" s="96" t="s">
        <v>95</v>
      </c>
      <c r="C303" s="96" t="b">
        <v>0</v>
      </c>
      <c r="D303" s="96" t="s">
        <v>25</v>
      </c>
      <c r="E303" s="96" t="s">
        <v>24</v>
      </c>
      <c r="F303" s="95" t="s">
        <v>559</v>
      </c>
      <c r="G303" s="97"/>
      <c r="H303" s="97">
        <v>9.9288834259292447</v>
      </c>
      <c r="I303" s="95" t="s">
        <v>413</v>
      </c>
      <c r="J303" s="97"/>
      <c r="K303" s="97"/>
      <c r="L303" s="97"/>
      <c r="M303" s="120"/>
    </row>
    <row r="304" spans="1:14" x14ac:dyDescent="0.25">
      <c r="A304" s="119" t="s">
        <v>527</v>
      </c>
      <c r="B304" s="96" t="s">
        <v>30</v>
      </c>
      <c r="C304" s="96" t="b">
        <v>0</v>
      </c>
      <c r="D304" s="96" t="s">
        <v>60</v>
      </c>
      <c r="E304" s="96" t="s">
        <v>23</v>
      </c>
      <c r="F304" s="95" t="s">
        <v>560</v>
      </c>
      <c r="G304" s="97"/>
      <c r="H304" s="97">
        <v>8.0589761062705616</v>
      </c>
      <c r="I304" s="95" t="s">
        <v>162</v>
      </c>
      <c r="J304" s="97"/>
      <c r="K304" s="97">
        <v>9.4445131542007736</v>
      </c>
      <c r="L304" s="97"/>
      <c r="M304" s="120"/>
      <c r="N304" s="86"/>
    </row>
    <row r="305" spans="1:13" x14ac:dyDescent="0.25">
      <c r="A305" s="119" t="s">
        <v>527</v>
      </c>
      <c r="B305" s="96" t="s">
        <v>30</v>
      </c>
      <c r="C305" s="96" t="b">
        <v>0</v>
      </c>
      <c r="D305" s="96" t="s">
        <v>60</v>
      </c>
      <c r="E305" s="96" t="s">
        <v>24</v>
      </c>
      <c r="F305" s="95" t="s">
        <v>561</v>
      </c>
      <c r="G305" s="97"/>
      <c r="H305" s="97">
        <v>8.0699399914651853</v>
      </c>
      <c r="I305" s="95" t="s">
        <v>162</v>
      </c>
      <c r="J305" s="97"/>
      <c r="K305" s="97"/>
      <c r="L305" s="97"/>
      <c r="M305" s="120"/>
    </row>
    <row r="306" spans="1:13" x14ac:dyDescent="0.25">
      <c r="A306" s="119" t="s">
        <v>527</v>
      </c>
      <c r="B306" s="96" t="s">
        <v>30</v>
      </c>
      <c r="C306" s="96" t="b">
        <v>0</v>
      </c>
      <c r="D306" s="96" t="s">
        <v>21</v>
      </c>
      <c r="E306" s="96" t="s">
        <v>23</v>
      </c>
      <c r="F306" s="95" t="s">
        <v>562</v>
      </c>
      <c r="G306" s="97"/>
      <c r="H306" s="97">
        <v>12.882530665995459</v>
      </c>
      <c r="I306" s="95" t="s">
        <v>163</v>
      </c>
      <c r="J306" s="97"/>
      <c r="K306" s="97">
        <v>13.357405568023504</v>
      </c>
      <c r="L306" s="97"/>
      <c r="M306" s="120"/>
    </row>
    <row r="307" spans="1:13" x14ac:dyDescent="0.25">
      <c r="A307" s="119" t="s">
        <v>527</v>
      </c>
      <c r="B307" s="96" t="s">
        <v>30</v>
      </c>
      <c r="C307" s="96" t="b">
        <v>0</v>
      </c>
      <c r="D307" s="96" t="s">
        <v>21</v>
      </c>
      <c r="E307" s="96" t="s">
        <v>24</v>
      </c>
      <c r="F307" s="95" t="s">
        <v>563</v>
      </c>
      <c r="G307" s="97"/>
      <c r="H307" s="97">
        <v>9.9137616853497406</v>
      </c>
      <c r="I307" s="95" t="s">
        <v>163</v>
      </c>
      <c r="J307" s="97"/>
      <c r="K307" s="97"/>
      <c r="L307" s="97"/>
      <c r="M307" s="120"/>
    </row>
    <row r="308" spans="1:13" x14ac:dyDescent="0.25">
      <c r="A308" s="119" t="s">
        <v>527</v>
      </c>
      <c r="B308" s="96" t="s">
        <v>30</v>
      </c>
      <c r="C308" s="96" t="b">
        <v>0</v>
      </c>
      <c r="D308" s="96" t="s">
        <v>25</v>
      </c>
      <c r="E308" s="96" t="s">
        <v>24</v>
      </c>
      <c r="F308" s="95" t="s">
        <v>564</v>
      </c>
      <c r="G308" s="97"/>
      <c r="H308" s="97">
        <v>13.040459621897416</v>
      </c>
      <c r="I308" s="95" t="s">
        <v>427</v>
      </c>
      <c r="J308" s="97"/>
      <c r="K308" s="97">
        <v>15.774839841507603</v>
      </c>
      <c r="L308" s="97"/>
      <c r="M308" s="120"/>
    </row>
    <row r="309" spans="1:13" x14ac:dyDescent="0.25">
      <c r="A309" s="119" t="s">
        <v>527</v>
      </c>
      <c r="B309" s="96" t="s">
        <v>31</v>
      </c>
      <c r="C309" s="96" t="b">
        <v>0</v>
      </c>
      <c r="D309" s="96" t="s">
        <v>60</v>
      </c>
      <c r="E309" s="96" t="s">
        <v>23</v>
      </c>
      <c r="F309" s="95" t="s">
        <v>565</v>
      </c>
      <c r="G309" s="97"/>
      <c r="H309" s="97">
        <v>16.928804352827502</v>
      </c>
      <c r="I309" s="95" t="s">
        <v>164</v>
      </c>
      <c r="J309" s="97"/>
      <c r="K309" s="97">
        <v>19.54112842755093</v>
      </c>
      <c r="L309" s="97"/>
      <c r="M309" s="120"/>
    </row>
    <row r="310" spans="1:13" x14ac:dyDescent="0.25">
      <c r="A310" s="119" t="s">
        <v>527</v>
      </c>
      <c r="B310" s="96" t="s">
        <v>31</v>
      </c>
      <c r="C310" s="96" t="b">
        <v>0</v>
      </c>
      <c r="D310" s="96" t="s">
        <v>60</v>
      </c>
      <c r="E310" s="96" t="s">
        <v>24</v>
      </c>
      <c r="F310" s="95" t="s">
        <v>566</v>
      </c>
      <c r="G310" s="97"/>
      <c r="H310" s="97">
        <v>17.265032399027554</v>
      </c>
      <c r="I310" s="95" t="s">
        <v>164</v>
      </c>
      <c r="J310" s="97"/>
      <c r="K310" s="97"/>
      <c r="L310" s="97"/>
      <c r="M310" s="120"/>
    </row>
    <row r="311" spans="1:13" x14ac:dyDescent="0.25">
      <c r="A311" s="119" t="s">
        <v>527</v>
      </c>
      <c r="B311" s="96" t="s">
        <v>31</v>
      </c>
      <c r="C311" s="96" t="b">
        <v>0</v>
      </c>
      <c r="D311" s="96" t="s">
        <v>21</v>
      </c>
      <c r="E311" s="96" t="s">
        <v>22</v>
      </c>
      <c r="F311" s="95" t="s">
        <v>567</v>
      </c>
      <c r="G311" s="97"/>
      <c r="H311" s="97">
        <v>29.847605381478918</v>
      </c>
      <c r="I311" s="95" t="s">
        <v>165</v>
      </c>
      <c r="J311" s="97"/>
      <c r="K311" s="97">
        <v>24.374664123569044</v>
      </c>
      <c r="L311" s="97"/>
      <c r="M311" s="120"/>
    </row>
    <row r="312" spans="1:13" x14ac:dyDescent="0.25">
      <c r="A312" s="119" t="s">
        <v>527</v>
      </c>
      <c r="B312" s="96" t="s">
        <v>31</v>
      </c>
      <c r="C312" s="96" t="b">
        <v>0</v>
      </c>
      <c r="D312" s="96" t="s">
        <v>21</v>
      </c>
      <c r="E312" s="96" t="s">
        <v>24</v>
      </c>
      <c r="F312" s="95" t="s">
        <v>568</v>
      </c>
      <c r="G312" s="97"/>
      <c r="H312" s="97">
        <v>19.597853947713926</v>
      </c>
      <c r="I312" s="95" t="s">
        <v>165</v>
      </c>
      <c r="J312" s="97"/>
      <c r="K312" s="97"/>
      <c r="L312" s="97"/>
      <c r="M312" s="120"/>
    </row>
    <row r="313" spans="1:13" x14ac:dyDescent="0.25">
      <c r="A313" s="119" t="s">
        <v>527</v>
      </c>
      <c r="B313" s="96" t="s">
        <v>31</v>
      </c>
      <c r="C313" s="96" t="b">
        <v>0</v>
      </c>
      <c r="D313" s="96" t="s">
        <v>25</v>
      </c>
      <c r="E313" s="96" t="s">
        <v>24</v>
      </c>
      <c r="F313" s="95" t="s">
        <v>569</v>
      </c>
      <c r="G313" s="97"/>
      <c r="H313" s="97">
        <v>23.30550413732</v>
      </c>
      <c r="I313" s="95" t="s">
        <v>439</v>
      </c>
      <c r="J313" s="97"/>
      <c r="K313" s="97">
        <v>28.040490493311196</v>
      </c>
      <c r="L313" s="97"/>
      <c r="M313" s="120"/>
    </row>
    <row r="314" spans="1:13" x14ac:dyDescent="0.25">
      <c r="A314" s="119" t="s">
        <v>570</v>
      </c>
      <c r="B314" s="96" t="s">
        <v>20</v>
      </c>
      <c r="C314" s="96" t="b">
        <v>0</v>
      </c>
      <c r="D314" s="96" t="s">
        <v>55</v>
      </c>
      <c r="E314" s="96" t="s">
        <v>23</v>
      </c>
      <c r="F314" s="95" t="s">
        <v>571</v>
      </c>
      <c r="G314" s="97"/>
      <c r="H314" s="97">
        <v>15.665248597532113</v>
      </c>
      <c r="I314" s="95"/>
      <c r="J314" s="97"/>
      <c r="K314" s="97"/>
      <c r="L314" s="97"/>
      <c r="M314" s="120"/>
    </row>
    <row r="315" spans="1:13" x14ac:dyDescent="0.25">
      <c r="A315" s="119" t="s">
        <v>570</v>
      </c>
      <c r="B315" s="96" t="s">
        <v>20</v>
      </c>
      <c r="C315" s="96" t="b">
        <v>0</v>
      </c>
      <c r="D315" s="96" t="s">
        <v>60</v>
      </c>
      <c r="E315" s="96" t="s">
        <v>22</v>
      </c>
      <c r="F315" s="95" t="s">
        <v>166</v>
      </c>
      <c r="G315" s="97"/>
      <c r="H315" s="97">
        <v>24.575289329763095</v>
      </c>
      <c r="I315" s="95"/>
      <c r="J315" s="97"/>
      <c r="K315" s="97"/>
      <c r="L315" s="97"/>
      <c r="M315" s="120"/>
    </row>
    <row r="316" spans="1:13" x14ac:dyDescent="0.25">
      <c r="A316" s="119" t="s">
        <v>570</v>
      </c>
      <c r="B316" s="96" t="s">
        <v>20</v>
      </c>
      <c r="C316" s="96" t="b">
        <v>1</v>
      </c>
      <c r="D316" s="96" t="s">
        <v>60</v>
      </c>
      <c r="E316" s="96" t="s">
        <v>22</v>
      </c>
      <c r="F316" s="95" t="s">
        <v>167</v>
      </c>
      <c r="G316" s="97"/>
      <c r="H316" s="97">
        <v>24.493243250811126</v>
      </c>
      <c r="I316" s="95"/>
      <c r="J316" s="97"/>
      <c r="K316" s="97"/>
      <c r="L316" s="97"/>
      <c r="M316" s="120"/>
    </row>
    <row r="317" spans="1:13" x14ac:dyDescent="0.25">
      <c r="A317" s="119" t="s">
        <v>570</v>
      </c>
      <c r="B317" s="96" t="s">
        <v>20</v>
      </c>
      <c r="C317" s="96" t="b">
        <v>0</v>
      </c>
      <c r="D317" s="96" t="s">
        <v>60</v>
      </c>
      <c r="E317" s="96" t="s">
        <v>23</v>
      </c>
      <c r="F317" s="95" t="s">
        <v>168</v>
      </c>
      <c r="G317" s="97"/>
      <c r="H317" s="97">
        <v>18.227485688762027</v>
      </c>
      <c r="I317" s="95"/>
      <c r="J317" s="97"/>
      <c r="K317" s="97"/>
      <c r="L317" s="97"/>
      <c r="M317" s="120"/>
    </row>
    <row r="318" spans="1:13" x14ac:dyDescent="0.25">
      <c r="A318" s="119" t="s">
        <v>570</v>
      </c>
      <c r="B318" s="96" t="s">
        <v>20</v>
      </c>
      <c r="C318" s="96" t="b">
        <v>1</v>
      </c>
      <c r="D318" s="96" t="s">
        <v>60</v>
      </c>
      <c r="E318" s="96" t="s">
        <v>23</v>
      </c>
      <c r="F318" s="95" t="s">
        <v>169</v>
      </c>
      <c r="G318" s="97"/>
      <c r="H318" s="97">
        <v>18.170746271230438</v>
      </c>
      <c r="I318" s="95"/>
      <c r="J318" s="97"/>
      <c r="K318" s="97"/>
      <c r="L318" s="97"/>
      <c r="M318" s="120"/>
    </row>
    <row r="319" spans="1:13" x14ac:dyDescent="0.25">
      <c r="A319" s="119" t="s">
        <v>570</v>
      </c>
      <c r="B319" s="96" t="s">
        <v>20</v>
      </c>
      <c r="C319" s="96" t="b">
        <v>0</v>
      </c>
      <c r="D319" s="96" t="s">
        <v>60</v>
      </c>
      <c r="E319" s="96" t="s">
        <v>24</v>
      </c>
      <c r="F319" s="95" t="s">
        <v>170</v>
      </c>
      <c r="G319" s="97"/>
      <c r="H319" s="97">
        <v>19.598921793776647</v>
      </c>
      <c r="I319" s="95"/>
      <c r="J319" s="97"/>
      <c r="K319" s="97"/>
      <c r="L319" s="97"/>
      <c r="M319" s="120"/>
    </row>
    <row r="320" spans="1:13" x14ac:dyDescent="0.25">
      <c r="A320" s="119" t="s">
        <v>570</v>
      </c>
      <c r="B320" s="96" t="s">
        <v>20</v>
      </c>
      <c r="C320" s="96" t="b">
        <v>1</v>
      </c>
      <c r="D320" s="96" t="s">
        <v>60</v>
      </c>
      <c r="E320" s="96" t="s">
        <v>24</v>
      </c>
      <c r="F320" s="95" t="s">
        <v>171</v>
      </c>
      <c r="G320" s="97"/>
      <c r="H320" s="97">
        <v>19.542651317652457</v>
      </c>
      <c r="I320" s="95"/>
      <c r="J320" s="97"/>
      <c r="K320" s="97"/>
      <c r="L320" s="97"/>
      <c r="M320" s="120"/>
    </row>
    <row r="321" spans="1:13" x14ac:dyDescent="0.25">
      <c r="A321" s="119" t="s">
        <v>570</v>
      </c>
      <c r="B321" s="96" t="s">
        <v>20</v>
      </c>
      <c r="C321" s="96" t="b">
        <v>0</v>
      </c>
      <c r="D321" s="96" t="s">
        <v>21</v>
      </c>
      <c r="E321" s="96" t="s">
        <v>22</v>
      </c>
      <c r="F321" s="95" t="s">
        <v>172</v>
      </c>
      <c r="G321" s="97"/>
      <c r="H321" s="97">
        <v>29.575493994780214</v>
      </c>
      <c r="I321" s="95"/>
      <c r="J321" s="97"/>
      <c r="K321" s="97"/>
      <c r="L321" s="97"/>
      <c r="M321" s="120"/>
    </row>
    <row r="322" spans="1:13" x14ac:dyDescent="0.25">
      <c r="A322" s="119" t="s">
        <v>570</v>
      </c>
      <c r="B322" s="96" t="s">
        <v>20</v>
      </c>
      <c r="C322" s="96" t="b">
        <v>1</v>
      </c>
      <c r="D322" s="96" t="s">
        <v>21</v>
      </c>
      <c r="E322" s="96" t="s">
        <v>22</v>
      </c>
      <c r="F322" s="95" t="s">
        <v>572</v>
      </c>
      <c r="G322" s="97"/>
      <c r="H322" s="97">
        <v>29.477984915505388</v>
      </c>
      <c r="I322" s="95"/>
      <c r="J322" s="97"/>
      <c r="K322" s="97"/>
      <c r="L322" s="97"/>
      <c r="M322" s="120"/>
    </row>
    <row r="323" spans="1:13" x14ac:dyDescent="0.25">
      <c r="A323" s="119" t="s">
        <v>570</v>
      </c>
      <c r="B323" s="96" t="s">
        <v>20</v>
      </c>
      <c r="C323" s="96" t="b">
        <v>0</v>
      </c>
      <c r="D323" s="96" t="s">
        <v>21</v>
      </c>
      <c r="E323" s="96" t="s">
        <v>23</v>
      </c>
      <c r="F323" s="95" t="s">
        <v>173</v>
      </c>
      <c r="G323" s="97"/>
      <c r="H323" s="97">
        <v>22.964600808616908</v>
      </c>
      <c r="I323" s="95"/>
      <c r="J323" s="97"/>
      <c r="K323" s="97"/>
      <c r="L323" s="97"/>
      <c r="M323" s="120"/>
    </row>
    <row r="324" spans="1:13" x14ac:dyDescent="0.25">
      <c r="A324" s="119" t="s">
        <v>570</v>
      </c>
      <c r="B324" s="96" t="s">
        <v>20</v>
      </c>
      <c r="C324" s="96" t="b">
        <v>1</v>
      </c>
      <c r="D324" s="96" t="s">
        <v>21</v>
      </c>
      <c r="E324" s="96" t="s">
        <v>23</v>
      </c>
      <c r="F324" s="95" t="s">
        <v>174</v>
      </c>
      <c r="G324" s="97"/>
      <c r="H324" s="97">
        <v>22.894996136186187</v>
      </c>
      <c r="I324" s="95"/>
      <c r="J324" s="97"/>
      <c r="K324" s="97"/>
      <c r="L324" s="97"/>
      <c r="M324" s="120"/>
    </row>
    <row r="325" spans="1:13" x14ac:dyDescent="0.25">
      <c r="A325" s="119" t="s">
        <v>570</v>
      </c>
      <c r="B325" s="96" t="s">
        <v>20</v>
      </c>
      <c r="C325" s="96" t="b">
        <v>0</v>
      </c>
      <c r="D325" s="96" t="s">
        <v>21</v>
      </c>
      <c r="E325" s="96" t="s">
        <v>24</v>
      </c>
      <c r="F325" s="95" t="s">
        <v>175</v>
      </c>
      <c r="G325" s="97"/>
      <c r="H325" s="97">
        <v>21.678187417506134</v>
      </c>
      <c r="I325" s="95"/>
      <c r="J325" s="97"/>
      <c r="K325" s="97"/>
      <c r="L325" s="97"/>
      <c r="M325" s="120"/>
    </row>
    <row r="326" spans="1:13" x14ac:dyDescent="0.25">
      <c r="A326" s="119" t="s">
        <v>570</v>
      </c>
      <c r="B326" s="96" t="s">
        <v>20</v>
      </c>
      <c r="C326" s="96" t="b">
        <v>1</v>
      </c>
      <c r="D326" s="96" t="s">
        <v>21</v>
      </c>
      <c r="E326" s="96" t="s">
        <v>24</v>
      </c>
      <c r="F326" s="95" t="s">
        <v>176</v>
      </c>
      <c r="G326" s="97"/>
      <c r="H326" s="97">
        <v>21.62006502528515</v>
      </c>
      <c r="I326" s="95"/>
      <c r="J326" s="97"/>
      <c r="K326" s="97"/>
      <c r="L326" s="97"/>
      <c r="M326" s="120"/>
    </row>
    <row r="327" spans="1:13" x14ac:dyDescent="0.25">
      <c r="A327" s="119" t="s">
        <v>570</v>
      </c>
      <c r="B327" s="96" t="s">
        <v>20</v>
      </c>
      <c r="C327" s="96" t="b">
        <v>0</v>
      </c>
      <c r="D327" s="96" t="s">
        <v>25</v>
      </c>
      <c r="E327" s="96" t="s">
        <v>22</v>
      </c>
      <c r="F327" s="95" t="s">
        <v>177</v>
      </c>
      <c r="G327" s="97"/>
      <c r="H327" s="97">
        <v>31.383580532112443</v>
      </c>
      <c r="I327" s="95"/>
      <c r="J327" s="97"/>
      <c r="K327" s="97"/>
      <c r="L327" s="97"/>
      <c r="M327" s="120"/>
    </row>
    <row r="328" spans="1:13" x14ac:dyDescent="0.25">
      <c r="A328" s="119" t="s">
        <v>570</v>
      </c>
      <c r="B328" s="96" t="s">
        <v>20</v>
      </c>
      <c r="C328" s="96" t="b">
        <v>0</v>
      </c>
      <c r="D328" s="96" t="s">
        <v>25</v>
      </c>
      <c r="E328" s="96" t="s">
        <v>24</v>
      </c>
      <c r="F328" s="95" t="s">
        <v>178</v>
      </c>
      <c r="G328" s="97"/>
      <c r="H328" s="97">
        <v>25.15940192912122</v>
      </c>
      <c r="I328" s="95"/>
      <c r="J328" s="97"/>
      <c r="K328" s="97"/>
      <c r="L328" s="97"/>
      <c r="M328" s="120"/>
    </row>
    <row r="329" spans="1:13" x14ac:dyDescent="0.25">
      <c r="A329" s="119" t="s">
        <v>570</v>
      </c>
      <c r="B329" s="96" t="s">
        <v>26</v>
      </c>
      <c r="C329" s="96" t="b">
        <v>0</v>
      </c>
      <c r="D329" s="96" t="s">
        <v>60</v>
      </c>
      <c r="E329" s="96" t="s">
        <v>22</v>
      </c>
      <c r="F329" s="95" t="s">
        <v>179</v>
      </c>
      <c r="G329" s="97"/>
      <c r="H329" s="97">
        <v>17.868919075769575</v>
      </c>
      <c r="I329" s="95"/>
      <c r="J329" s="97"/>
      <c r="K329" s="97"/>
      <c r="L329" s="97"/>
      <c r="M329" s="120"/>
    </row>
    <row r="330" spans="1:13" x14ac:dyDescent="0.25">
      <c r="A330" s="119" t="s">
        <v>570</v>
      </c>
      <c r="B330" s="96" t="s">
        <v>26</v>
      </c>
      <c r="C330" s="96" t="b">
        <v>1</v>
      </c>
      <c r="D330" s="96" t="s">
        <v>60</v>
      </c>
      <c r="E330" s="96" t="s">
        <v>22</v>
      </c>
      <c r="F330" s="95" t="s">
        <v>573</v>
      </c>
      <c r="G330" s="97"/>
      <c r="H330" s="97">
        <v>17.818907633639249</v>
      </c>
      <c r="I330" s="95"/>
      <c r="J330" s="97"/>
      <c r="K330" s="97"/>
      <c r="L330" s="97"/>
      <c r="M330" s="120"/>
    </row>
    <row r="331" spans="1:13" x14ac:dyDescent="0.25">
      <c r="A331" s="119" t="s">
        <v>570</v>
      </c>
      <c r="B331" s="96" t="s">
        <v>26</v>
      </c>
      <c r="C331" s="96" t="b">
        <v>0</v>
      </c>
      <c r="D331" s="96" t="s">
        <v>60</v>
      </c>
      <c r="E331" s="96" t="s">
        <v>23</v>
      </c>
      <c r="F331" s="95" t="s">
        <v>180</v>
      </c>
      <c r="G331" s="97"/>
      <c r="H331" s="97">
        <v>12.708080329659454</v>
      </c>
      <c r="I331" s="95"/>
      <c r="J331" s="97"/>
      <c r="K331" s="97"/>
      <c r="L331" s="97"/>
      <c r="M331" s="120"/>
    </row>
    <row r="332" spans="1:13" x14ac:dyDescent="0.25">
      <c r="A332" s="119" t="s">
        <v>570</v>
      </c>
      <c r="B332" s="96" t="s">
        <v>26</v>
      </c>
      <c r="C332" s="96" t="b">
        <v>1</v>
      </c>
      <c r="D332" s="96" t="s">
        <v>60</v>
      </c>
      <c r="E332" s="96" t="s">
        <v>23</v>
      </c>
      <c r="F332" s="95" t="s">
        <v>181</v>
      </c>
      <c r="G332" s="97"/>
      <c r="H332" s="97">
        <v>12.675884596476681</v>
      </c>
      <c r="I332" s="95"/>
      <c r="J332" s="97"/>
      <c r="K332" s="97"/>
      <c r="L332" s="97"/>
      <c r="M332" s="120"/>
    </row>
    <row r="333" spans="1:13" x14ac:dyDescent="0.25">
      <c r="A333" s="119" t="s">
        <v>570</v>
      </c>
      <c r="B333" s="96" t="s">
        <v>26</v>
      </c>
      <c r="C333" s="96" t="b">
        <v>0</v>
      </c>
      <c r="D333" s="96" t="s">
        <v>60</v>
      </c>
      <c r="E333" s="96" t="s">
        <v>24</v>
      </c>
      <c r="F333" s="95" t="s">
        <v>182</v>
      </c>
      <c r="G333" s="97"/>
      <c r="H333" s="97">
        <v>13.157704228668948</v>
      </c>
      <c r="I333" s="95"/>
      <c r="J333" s="97"/>
      <c r="K333" s="97"/>
      <c r="L333" s="97"/>
      <c r="M333" s="120"/>
    </row>
    <row r="334" spans="1:13" x14ac:dyDescent="0.25">
      <c r="A334" s="119" t="s">
        <v>570</v>
      </c>
      <c r="B334" s="96" t="s">
        <v>26</v>
      </c>
      <c r="C334" s="96" t="b">
        <v>1</v>
      </c>
      <c r="D334" s="96" t="s">
        <v>60</v>
      </c>
      <c r="E334" s="96" t="s">
        <v>24</v>
      </c>
      <c r="F334" s="95" t="s">
        <v>183</v>
      </c>
      <c r="G334" s="97"/>
      <c r="H334" s="97">
        <v>13.126704858212211</v>
      </c>
      <c r="I334" s="95"/>
      <c r="J334" s="97"/>
      <c r="K334" s="97"/>
      <c r="L334" s="97"/>
      <c r="M334" s="120"/>
    </row>
    <row r="335" spans="1:13" x14ac:dyDescent="0.25">
      <c r="A335" s="119" t="s">
        <v>570</v>
      </c>
      <c r="B335" s="96" t="s">
        <v>26</v>
      </c>
      <c r="C335" s="96" t="b">
        <v>0</v>
      </c>
      <c r="D335" s="96" t="s">
        <v>21</v>
      </c>
      <c r="E335" s="96" t="s">
        <v>22</v>
      </c>
      <c r="F335" s="95" t="s">
        <v>184</v>
      </c>
      <c r="G335" s="97"/>
      <c r="H335" s="97">
        <v>21.487623627937396</v>
      </c>
      <c r="I335" s="95"/>
      <c r="J335" s="97"/>
      <c r="K335" s="97"/>
      <c r="L335" s="97"/>
      <c r="M335" s="120"/>
    </row>
    <row r="336" spans="1:13" x14ac:dyDescent="0.25">
      <c r="A336" s="119" t="s">
        <v>570</v>
      </c>
      <c r="B336" s="96" t="s">
        <v>26</v>
      </c>
      <c r="C336" s="96" t="b">
        <v>1</v>
      </c>
      <c r="D336" s="96" t="s">
        <v>21</v>
      </c>
      <c r="E336" s="96" t="s">
        <v>22</v>
      </c>
      <c r="F336" s="95" t="s">
        <v>574</v>
      </c>
      <c r="G336" s="97"/>
      <c r="H336" s="97">
        <v>21.428637939016518</v>
      </c>
      <c r="I336" s="95"/>
      <c r="J336" s="97"/>
      <c r="K336" s="97"/>
      <c r="L336" s="97"/>
      <c r="M336" s="120"/>
    </row>
    <row r="337" spans="1:13" x14ac:dyDescent="0.25">
      <c r="A337" s="119" t="s">
        <v>570</v>
      </c>
      <c r="B337" s="96" t="s">
        <v>26</v>
      </c>
      <c r="C337" s="96" t="b">
        <v>0</v>
      </c>
      <c r="D337" s="96" t="s">
        <v>21</v>
      </c>
      <c r="E337" s="96" t="s">
        <v>23</v>
      </c>
      <c r="F337" s="95" t="s">
        <v>185</v>
      </c>
      <c r="G337" s="97"/>
      <c r="H337" s="97">
        <v>16.055452664429819</v>
      </c>
      <c r="I337" s="95"/>
      <c r="J337" s="97"/>
      <c r="K337" s="97"/>
      <c r="L337" s="97"/>
      <c r="M337" s="120"/>
    </row>
    <row r="338" spans="1:13" x14ac:dyDescent="0.25">
      <c r="A338" s="119" t="s">
        <v>570</v>
      </c>
      <c r="B338" s="96" t="s">
        <v>26</v>
      </c>
      <c r="C338" s="96" t="b">
        <v>0</v>
      </c>
      <c r="D338" s="96" t="s">
        <v>21</v>
      </c>
      <c r="E338" s="96" t="s">
        <v>24</v>
      </c>
      <c r="F338" s="95" t="s">
        <v>186</v>
      </c>
      <c r="G338" s="97"/>
      <c r="H338" s="97">
        <v>14.431239721064706</v>
      </c>
      <c r="I338" s="95"/>
      <c r="J338" s="97"/>
      <c r="K338" s="97"/>
      <c r="L338" s="97"/>
      <c r="M338" s="120"/>
    </row>
    <row r="339" spans="1:13" x14ac:dyDescent="0.25">
      <c r="A339" s="119" t="s">
        <v>570</v>
      </c>
      <c r="B339" s="96" t="s">
        <v>26</v>
      </c>
      <c r="C339" s="96" t="b">
        <v>1</v>
      </c>
      <c r="D339" s="96" t="s">
        <v>21</v>
      </c>
      <c r="E339" s="96" t="s">
        <v>24</v>
      </c>
      <c r="F339" s="95" t="s">
        <v>187</v>
      </c>
      <c r="G339" s="97"/>
      <c r="H339" s="97">
        <v>14.400142664981026</v>
      </c>
      <c r="I339" s="95"/>
      <c r="J339" s="97"/>
      <c r="K339" s="97"/>
      <c r="L339" s="97"/>
      <c r="M339" s="120"/>
    </row>
    <row r="340" spans="1:13" x14ac:dyDescent="0.25">
      <c r="A340" s="119" t="s">
        <v>570</v>
      </c>
      <c r="B340" s="96" t="s">
        <v>26</v>
      </c>
      <c r="C340" s="96" t="b">
        <v>0</v>
      </c>
      <c r="D340" s="96" t="s">
        <v>25</v>
      </c>
      <c r="E340" s="96" t="s">
        <v>22</v>
      </c>
      <c r="F340" s="95" t="s">
        <v>575</v>
      </c>
      <c r="G340" s="97"/>
      <c r="H340" s="97">
        <v>22.77296096397092</v>
      </c>
      <c r="I340" s="95"/>
      <c r="J340" s="97"/>
      <c r="K340" s="97"/>
      <c r="L340" s="97"/>
      <c r="M340" s="120"/>
    </row>
    <row r="341" spans="1:13" x14ac:dyDescent="0.25">
      <c r="A341" s="119" t="s">
        <v>570</v>
      </c>
      <c r="B341" s="96" t="s">
        <v>26</v>
      </c>
      <c r="C341" s="96" t="b">
        <v>0</v>
      </c>
      <c r="D341" s="96" t="s">
        <v>25</v>
      </c>
      <c r="E341" s="96" t="s">
        <v>23</v>
      </c>
      <c r="F341" s="95" t="s">
        <v>576</v>
      </c>
      <c r="G341" s="97"/>
      <c r="H341" s="97">
        <v>20.267527273755672</v>
      </c>
      <c r="I341" s="95"/>
      <c r="J341" s="97"/>
      <c r="K341" s="97"/>
      <c r="L341" s="97"/>
      <c r="M341" s="120"/>
    </row>
    <row r="342" spans="1:13" x14ac:dyDescent="0.25">
      <c r="A342" s="119" t="s">
        <v>570</v>
      </c>
      <c r="B342" s="96" t="s">
        <v>26</v>
      </c>
      <c r="C342" s="96" t="b">
        <v>0</v>
      </c>
      <c r="D342" s="96" t="s">
        <v>25</v>
      </c>
      <c r="E342" s="96" t="s">
        <v>24</v>
      </c>
      <c r="F342" s="95" t="s">
        <v>577</v>
      </c>
      <c r="G342" s="97"/>
      <c r="H342" s="97">
        <v>16.650874446021103</v>
      </c>
      <c r="I342" s="95"/>
      <c r="J342" s="97"/>
      <c r="K342" s="97"/>
      <c r="L342" s="97"/>
      <c r="M342" s="120"/>
    </row>
    <row r="343" spans="1:13" x14ac:dyDescent="0.25">
      <c r="A343" s="119" t="s">
        <v>570</v>
      </c>
      <c r="B343" s="96" t="s">
        <v>26</v>
      </c>
      <c r="C343" s="96" t="b">
        <v>0</v>
      </c>
      <c r="D343" s="96" t="s">
        <v>73</v>
      </c>
      <c r="E343" s="96" t="s">
        <v>22</v>
      </c>
      <c r="F343" s="95" t="s">
        <v>578</v>
      </c>
      <c r="G343" s="97"/>
      <c r="H343" s="97">
        <v>23.022408991462445</v>
      </c>
      <c r="I343" s="95"/>
      <c r="J343" s="97"/>
      <c r="K343" s="97"/>
      <c r="L343" s="97"/>
      <c r="M343" s="120"/>
    </row>
    <row r="344" spans="1:13" x14ac:dyDescent="0.25">
      <c r="A344" s="119" t="s">
        <v>570</v>
      </c>
      <c r="B344" s="96" t="s">
        <v>26</v>
      </c>
      <c r="C344" s="96" t="b">
        <v>0</v>
      </c>
      <c r="D344" s="96" t="s">
        <v>73</v>
      </c>
      <c r="E344" s="96" t="s">
        <v>24</v>
      </c>
      <c r="F344" s="95" t="s">
        <v>579</v>
      </c>
      <c r="G344" s="97"/>
      <c r="H344" s="97">
        <v>19.727594049161137</v>
      </c>
      <c r="I344" s="95"/>
      <c r="J344" s="97"/>
      <c r="K344" s="97"/>
      <c r="L344" s="97"/>
      <c r="M344" s="120"/>
    </row>
    <row r="345" spans="1:13" x14ac:dyDescent="0.25">
      <c r="A345" s="119" t="s">
        <v>570</v>
      </c>
      <c r="B345" s="96" t="s">
        <v>27</v>
      </c>
      <c r="C345" s="96" t="b">
        <v>0</v>
      </c>
      <c r="D345" s="96" t="s">
        <v>60</v>
      </c>
      <c r="E345" s="96" t="s">
        <v>23</v>
      </c>
      <c r="F345" s="95" t="s">
        <v>580</v>
      </c>
      <c r="G345" s="97"/>
      <c r="H345" s="97">
        <v>12.610072565704254</v>
      </c>
      <c r="I345" s="95"/>
      <c r="J345" s="97"/>
      <c r="K345" s="97"/>
      <c r="L345" s="97"/>
      <c r="M345" s="120"/>
    </row>
    <row r="346" spans="1:13" x14ac:dyDescent="0.25">
      <c r="A346" s="119" t="s">
        <v>570</v>
      </c>
      <c r="B346" s="96" t="s">
        <v>27</v>
      </c>
      <c r="C346" s="96" t="b">
        <v>0</v>
      </c>
      <c r="D346" s="96" t="s">
        <v>60</v>
      </c>
      <c r="E346" s="96" t="s">
        <v>24</v>
      </c>
      <c r="F346" s="95" t="s">
        <v>189</v>
      </c>
      <c r="G346" s="97"/>
      <c r="H346" s="97">
        <v>12.97040939542573</v>
      </c>
      <c r="I346" s="95"/>
      <c r="J346" s="97"/>
      <c r="K346" s="97"/>
      <c r="L346" s="97"/>
      <c r="M346" s="120"/>
    </row>
    <row r="347" spans="1:13" x14ac:dyDescent="0.25">
      <c r="A347" s="119" t="s">
        <v>570</v>
      </c>
      <c r="B347" s="96" t="s">
        <v>27</v>
      </c>
      <c r="C347" s="96" t="b">
        <v>1</v>
      </c>
      <c r="D347" s="96" t="s">
        <v>60</v>
      </c>
      <c r="E347" s="96" t="s">
        <v>24</v>
      </c>
      <c r="F347" s="95" t="s">
        <v>190</v>
      </c>
      <c r="G347" s="97"/>
      <c r="H347" s="97">
        <v>12.93907557092561</v>
      </c>
      <c r="I347" s="95"/>
      <c r="J347" s="97"/>
      <c r="K347" s="97"/>
      <c r="L347" s="97"/>
      <c r="M347" s="120"/>
    </row>
    <row r="348" spans="1:13" x14ac:dyDescent="0.25">
      <c r="A348" s="119" t="s">
        <v>570</v>
      </c>
      <c r="B348" s="96" t="s">
        <v>27</v>
      </c>
      <c r="C348" s="96" t="b">
        <v>0</v>
      </c>
      <c r="D348" s="96" t="s">
        <v>21</v>
      </c>
      <c r="E348" s="96" t="s">
        <v>24</v>
      </c>
      <c r="F348" s="95" t="s">
        <v>191</v>
      </c>
      <c r="G348" s="97"/>
      <c r="H348" s="97">
        <v>14.123446221108441</v>
      </c>
      <c r="I348" s="95"/>
      <c r="J348" s="97"/>
      <c r="K348" s="97"/>
      <c r="L348" s="97"/>
      <c r="M348" s="120"/>
    </row>
    <row r="349" spans="1:13" x14ac:dyDescent="0.25">
      <c r="A349" s="119" t="s">
        <v>570</v>
      </c>
      <c r="B349" s="96" t="s">
        <v>27</v>
      </c>
      <c r="C349" s="96" t="b">
        <v>0</v>
      </c>
      <c r="D349" s="96" t="s">
        <v>25</v>
      </c>
      <c r="E349" s="96" t="s">
        <v>24</v>
      </c>
      <c r="F349" s="95" t="s">
        <v>581</v>
      </c>
      <c r="G349" s="97"/>
      <c r="H349" s="97">
        <v>16.304544687882686</v>
      </c>
      <c r="I349" s="95"/>
      <c r="J349" s="97"/>
      <c r="K349" s="97"/>
      <c r="L349" s="97"/>
      <c r="M349" s="120"/>
    </row>
    <row r="350" spans="1:13" x14ac:dyDescent="0.25">
      <c r="A350" s="119" t="s">
        <v>570</v>
      </c>
      <c r="B350" s="96" t="s">
        <v>32</v>
      </c>
      <c r="C350" s="96" t="b">
        <v>0</v>
      </c>
      <c r="D350" s="96" t="s">
        <v>60</v>
      </c>
      <c r="E350" s="96" t="s">
        <v>22</v>
      </c>
      <c r="F350" s="95" t="s">
        <v>582</v>
      </c>
      <c r="G350" s="97"/>
      <c r="H350" s="97">
        <v>111.42058268142364</v>
      </c>
      <c r="I350" s="95"/>
      <c r="J350" s="97"/>
      <c r="K350" s="97"/>
      <c r="L350" s="97"/>
      <c r="M350" s="120"/>
    </row>
    <row r="351" spans="1:13" x14ac:dyDescent="0.25">
      <c r="A351" s="119" t="s">
        <v>570</v>
      </c>
      <c r="B351" s="96" t="s">
        <v>32</v>
      </c>
      <c r="C351" s="96" t="b">
        <v>0</v>
      </c>
      <c r="D351" s="96" t="s">
        <v>60</v>
      </c>
      <c r="E351" s="96" t="s">
        <v>23</v>
      </c>
      <c r="F351" s="95" t="s">
        <v>583</v>
      </c>
      <c r="G351" s="97"/>
      <c r="H351" s="97">
        <v>73.392330544473936</v>
      </c>
      <c r="I351" s="95"/>
      <c r="J351" s="97"/>
      <c r="K351" s="97"/>
      <c r="L351" s="97"/>
      <c r="M351" s="120"/>
    </row>
    <row r="352" spans="1:13" x14ac:dyDescent="0.25">
      <c r="A352" s="119" t="s">
        <v>570</v>
      </c>
      <c r="B352" s="96" t="s">
        <v>32</v>
      </c>
      <c r="C352" s="96" t="b">
        <v>0</v>
      </c>
      <c r="D352" s="96" t="s">
        <v>60</v>
      </c>
      <c r="E352" s="96" t="s">
        <v>24</v>
      </c>
      <c r="F352" s="95" t="s">
        <v>192</v>
      </c>
      <c r="G352" s="97"/>
      <c r="H352" s="97">
        <v>69.050512259909951</v>
      </c>
      <c r="I352" s="95"/>
      <c r="J352" s="97"/>
      <c r="K352" s="97"/>
      <c r="L352" s="97"/>
      <c r="M352" s="120"/>
    </row>
    <row r="353" spans="1:13" x14ac:dyDescent="0.25">
      <c r="A353" s="119" t="s">
        <v>570</v>
      </c>
      <c r="B353" s="96" t="s">
        <v>32</v>
      </c>
      <c r="C353" s="96" t="b">
        <v>1</v>
      </c>
      <c r="D353" s="96" t="s">
        <v>60</v>
      </c>
      <c r="E353" s="96" t="s">
        <v>24</v>
      </c>
      <c r="F353" s="95" t="s">
        <v>584</v>
      </c>
      <c r="G353" s="97"/>
      <c r="H353" s="97">
        <v>64.77776718824768</v>
      </c>
      <c r="I353" s="95"/>
      <c r="J353" s="97"/>
      <c r="K353" s="97"/>
      <c r="L353" s="97"/>
      <c r="M353" s="120"/>
    </row>
    <row r="354" spans="1:13" x14ac:dyDescent="0.25">
      <c r="A354" s="119" t="s">
        <v>570</v>
      </c>
      <c r="B354" s="96" t="s">
        <v>32</v>
      </c>
      <c r="C354" s="96" t="b">
        <v>0</v>
      </c>
      <c r="D354" s="96" t="s">
        <v>21</v>
      </c>
      <c r="E354" s="96" t="s">
        <v>22</v>
      </c>
      <c r="F354" s="95" t="s">
        <v>194</v>
      </c>
      <c r="G354" s="97"/>
      <c r="H354" s="97">
        <v>131.82835718267924</v>
      </c>
      <c r="I354" s="95"/>
      <c r="J354" s="97"/>
      <c r="K354" s="97"/>
      <c r="L354" s="97"/>
      <c r="M354" s="120"/>
    </row>
    <row r="355" spans="1:13" x14ac:dyDescent="0.25">
      <c r="A355" s="119" t="s">
        <v>570</v>
      </c>
      <c r="B355" s="96" t="s">
        <v>32</v>
      </c>
      <c r="C355" s="96" t="b">
        <v>1</v>
      </c>
      <c r="D355" s="96" t="s">
        <v>21</v>
      </c>
      <c r="E355" s="96" t="s">
        <v>22</v>
      </c>
      <c r="F355" s="95" t="s">
        <v>585</v>
      </c>
      <c r="G355" s="97"/>
      <c r="H355" s="97">
        <v>132.65408878680657</v>
      </c>
      <c r="I355" s="95"/>
      <c r="J355" s="97"/>
      <c r="K355" s="97"/>
      <c r="L355" s="97"/>
      <c r="M355" s="120"/>
    </row>
    <row r="356" spans="1:13" x14ac:dyDescent="0.25">
      <c r="A356" s="119" t="s">
        <v>570</v>
      </c>
      <c r="B356" s="96" t="s">
        <v>32</v>
      </c>
      <c r="C356" s="96" t="b">
        <v>0</v>
      </c>
      <c r="D356" s="96" t="s">
        <v>21</v>
      </c>
      <c r="E356" s="96" t="s">
        <v>23</v>
      </c>
      <c r="F356" s="95" t="s">
        <v>586</v>
      </c>
      <c r="G356" s="97"/>
      <c r="H356" s="97">
        <v>91.866173019487789</v>
      </c>
      <c r="I356" s="95"/>
      <c r="J356" s="97"/>
      <c r="K356" s="97"/>
      <c r="L356" s="97"/>
      <c r="M356" s="120"/>
    </row>
    <row r="357" spans="1:13" x14ac:dyDescent="0.25">
      <c r="A357" s="119" t="s">
        <v>570</v>
      </c>
      <c r="B357" s="96" t="s">
        <v>32</v>
      </c>
      <c r="C357" s="96" t="b">
        <v>0</v>
      </c>
      <c r="D357" s="96" t="s">
        <v>21</v>
      </c>
      <c r="E357" s="96" t="s">
        <v>24</v>
      </c>
      <c r="F357" s="95" t="s">
        <v>196</v>
      </c>
      <c r="G357" s="97"/>
      <c r="H357" s="97">
        <v>76.025587407871711</v>
      </c>
      <c r="I357" s="95"/>
      <c r="J357" s="97"/>
      <c r="K357" s="97"/>
      <c r="L357" s="97"/>
      <c r="M357" s="120"/>
    </row>
    <row r="358" spans="1:13" x14ac:dyDescent="0.25">
      <c r="A358" s="119" t="s">
        <v>570</v>
      </c>
      <c r="B358" s="96" t="s">
        <v>32</v>
      </c>
      <c r="C358" s="96" t="b">
        <v>0</v>
      </c>
      <c r="D358" s="96" t="s">
        <v>25</v>
      </c>
      <c r="E358" s="96" t="s">
        <v>24</v>
      </c>
      <c r="F358" s="95" t="s">
        <v>587</v>
      </c>
      <c r="G358" s="97"/>
      <c r="H358" s="97">
        <v>83.380623203463415</v>
      </c>
      <c r="I358" s="95"/>
      <c r="J358" s="97"/>
      <c r="K358" s="97"/>
      <c r="L358" s="97"/>
      <c r="M358" s="120"/>
    </row>
    <row r="359" spans="1:13" x14ac:dyDescent="0.25">
      <c r="A359" s="119" t="s">
        <v>570</v>
      </c>
      <c r="B359" s="96" t="s">
        <v>28</v>
      </c>
      <c r="C359" s="96" t="b">
        <v>0</v>
      </c>
      <c r="D359" s="96" t="s">
        <v>60</v>
      </c>
      <c r="E359" s="96" t="s">
        <v>22</v>
      </c>
      <c r="F359" s="95" t="s">
        <v>588</v>
      </c>
      <c r="G359" s="97"/>
      <c r="H359" s="97">
        <v>104.18798350400129</v>
      </c>
      <c r="I359" s="95"/>
      <c r="J359" s="97"/>
      <c r="K359" s="97"/>
      <c r="L359" s="97"/>
      <c r="M359" s="120"/>
    </row>
    <row r="360" spans="1:13" x14ac:dyDescent="0.25">
      <c r="A360" s="119" t="s">
        <v>570</v>
      </c>
      <c r="B360" s="96" t="s">
        <v>28</v>
      </c>
      <c r="C360" s="96" t="b">
        <v>1</v>
      </c>
      <c r="D360" s="96" t="s">
        <v>60</v>
      </c>
      <c r="E360" s="96" t="s">
        <v>22</v>
      </c>
      <c r="F360" s="95" t="s">
        <v>589</v>
      </c>
      <c r="G360" s="97"/>
      <c r="H360" s="97">
        <v>104.6243134041294</v>
      </c>
      <c r="I360" s="95"/>
      <c r="J360" s="97"/>
      <c r="K360" s="97"/>
      <c r="L360" s="97"/>
      <c r="M360" s="120"/>
    </row>
    <row r="361" spans="1:13" x14ac:dyDescent="0.25">
      <c r="A361" s="119" t="s">
        <v>570</v>
      </c>
      <c r="B361" s="96" t="s">
        <v>28</v>
      </c>
      <c r="C361" s="96" t="b">
        <v>1</v>
      </c>
      <c r="D361" s="96" t="s">
        <v>60</v>
      </c>
      <c r="E361" s="96" t="s">
        <v>23</v>
      </c>
      <c r="F361" s="95" t="s">
        <v>197</v>
      </c>
      <c r="G361" s="97"/>
      <c r="H361" s="97">
        <v>65.579197151559171</v>
      </c>
      <c r="I361" s="95"/>
      <c r="J361" s="97"/>
      <c r="K361" s="97"/>
      <c r="L361" s="97"/>
      <c r="M361" s="120"/>
    </row>
    <row r="362" spans="1:13" x14ac:dyDescent="0.25">
      <c r="A362" s="119" t="s">
        <v>570</v>
      </c>
      <c r="B362" s="96" t="s">
        <v>28</v>
      </c>
      <c r="C362" s="96" t="b">
        <v>0</v>
      </c>
      <c r="D362" s="96" t="s">
        <v>60</v>
      </c>
      <c r="E362" s="96" t="s">
        <v>24</v>
      </c>
      <c r="F362" s="95" t="s">
        <v>199</v>
      </c>
      <c r="G362" s="97"/>
      <c r="H362" s="97">
        <v>63.366873265991551</v>
      </c>
      <c r="I362" s="95"/>
      <c r="J362" s="97"/>
      <c r="K362" s="97"/>
      <c r="L362" s="97"/>
      <c r="M362" s="120"/>
    </row>
    <row r="363" spans="1:13" x14ac:dyDescent="0.25">
      <c r="A363" s="119" t="s">
        <v>570</v>
      </c>
      <c r="B363" s="96" t="s">
        <v>28</v>
      </c>
      <c r="C363" s="96" t="b">
        <v>1</v>
      </c>
      <c r="D363" s="96" t="s">
        <v>60</v>
      </c>
      <c r="E363" s="96" t="s">
        <v>24</v>
      </c>
      <c r="F363" s="95" t="s">
        <v>590</v>
      </c>
      <c r="G363" s="97"/>
      <c r="H363" s="97">
        <v>59.756352319536752</v>
      </c>
      <c r="I363" s="95"/>
      <c r="J363" s="97"/>
      <c r="K363" s="97"/>
      <c r="L363" s="97"/>
      <c r="M363" s="120"/>
    </row>
    <row r="364" spans="1:13" x14ac:dyDescent="0.25">
      <c r="A364" s="119" t="s">
        <v>570</v>
      </c>
      <c r="B364" s="96" t="s">
        <v>28</v>
      </c>
      <c r="C364" s="96" t="b">
        <v>0</v>
      </c>
      <c r="D364" s="96" t="s">
        <v>21</v>
      </c>
      <c r="E364" s="96" t="s">
        <v>23</v>
      </c>
      <c r="F364" s="95" t="s">
        <v>591</v>
      </c>
      <c r="G364" s="97"/>
      <c r="H364" s="97">
        <v>85.178008023036384</v>
      </c>
      <c r="I364" s="95"/>
      <c r="J364" s="97"/>
      <c r="K364" s="97"/>
      <c r="L364" s="97"/>
      <c r="M364" s="120"/>
    </row>
    <row r="365" spans="1:13" x14ac:dyDescent="0.25">
      <c r="A365" s="119" t="s">
        <v>570</v>
      </c>
      <c r="B365" s="96" t="s">
        <v>28</v>
      </c>
      <c r="C365" s="96" t="b">
        <v>0</v>
      </c>
      <c r="D365" s="96" t="s">
        <v>21</v>
      </c>
      <c r="E365" s="96" t="s">
        <v>24</v>
      </c>
      <c r="F365" s="95" t="s">
        <v>201</v>
      </c>
      <c r="G365" s="97"/>
      <c r="H365" s="97">
        <v>69.302620575030218</v>
      </c>
      <c r="I365" s="95"/>
      <c r="J365" s="97"/>
      <c r="K365" s="97"/>
      <c r="L365" s="97"/>
      <c r="M365" s="120"/>
    </row>
    <row r="366" spans="1:13" x14ac:dyDescent="0.25">
      <c r="A366" s="119" t="s">
        <v>570</v>
      </c>
      <c r="B366" s="96" t="s">
        <v>28</v>
      </c>
      <c r="C366" s="96" t="b">
        <v>1</v>
      </c>
      <c r="D366" s="96" t="s">
        <v>21</v>
      </c>
      <c r="E366" s="96" t="s">
        <v>24</v>
      </c>
      <c r="F366" s="95" t="s">
        <v>592</v>
      </c>
      <c r="G366" s="97"/>
      <c r="H366" s="97">
        <v>64.64201491741953</v>
      </c>
      <c r="I366" s="95"/>
      <c r="J366" s="97"/>
      <c r="K366" s="97"/>
      <c r="L366" s="97"/>
      <c r="M366" s="120"/>
    </row>
    <row r="367" spans="1:13" x14ac:dyDescent="0.25">
      <c r="A367" s="119" t="s">
        <v>570</v>
      </c>
      <c r="B367" s="96" t="s">
        <v>28</v>
      </c>
      <c r="C367" s="96" t="b">
        <v>0</v>
      </c>
      <c r="D367" s="96" t="s">
        <v>25</v>
      </c>
      <c r="E367" s="96" t="s">
        <v>22</v>
      </c>
      <c r="F367" s="95" t="s">
        <v>593</v>
      </c>
      <c r="G367" s="97"/>
      <c r="H367" s="97">
        <v>129.22531186813382</v>
      </c>
      <c r="I367" s="95"/>
      <c r="J367" s="97"/>
      <c r="K367" s="97"/>
      <c r="L367" s="97"/>
      <c r="M367" s="120"/>
    </row>
    <row r="368" spans="1:13" x14ac:dyDescent="0.25">
      <c r="A368" s="119" t="s">
        <v>570</v>
      </c>
      <c r="B368" s="96" t="s">
        <v>28</v>
      </c>
      <c r="C368" s="96" t="b">
        <v>0</v>
      </c>
      <c r="D368" s="96" t="s">
        <v>25</v>
      </c>
      <c r="E368" s="96" t="s">
        <v>24</v>
      </c>
      <c r="F368" s="95" t="s">
        <v>594</v>
      </c>
      <c r="G368" s="97"/>
      <c r="H368" s="97">
        <v>75.582151193927047</v>
      </c>
      <c r="I368" s="95"/>
      <c r="J368" s="97"/>
      <c r="K368" s="97"/>
      <c r="L368" s="97"/>
      <c r="M368" s="120"/>
    </row>
    <row r="369" spans="1:13" x14ac:dyDescent="0.25">
      <c r="A369" s="119" t="s">
        <v>570</v>
      </c>
      <c r="B369" s="96" t="s">
        <v>28</v>
      </c>
      <c r="C369" s="96" t="b">
        <v>0</v>
      </c>
      <c r="D369" s="96" t="s">
        <v>73</v>
      </c>
      <c r="E369" s="96" t="s">
        <v>22</v>
      </c>
      <c r="F369" s="95" t="s">
        <v>595</v>
      </c>
      <c r="G369" s="97"/>
      <c r="H369" s="97">
        <v>131.22143824941787</v>
      </c>
      <c r="I369" s="95"/>
      <c r="J369" s="97"/>
      <c r="K369" s="97"/>
      <c r="L369" s="97"/>
      <c r="M369" s="120"/>
    </row>
    <row r="370" spans="1:13" x14ac:dyDescent="0.25">
      <c r="A370" s="119" t="s">
        <v>570</v>
      </c>
      <c r="B370" s="96" t="s">
        <v>29</v>
      </c>
      <c r="C370" s="96" t="b">
        <v>0</v>
      </c>
      <c r="D370" s="96" t="s">
        <v>60</v>
      </c>
      <c r="E370" s="96" t="s">
        <v>22</v>
      </c>
      <c r="F370" s="95" t="s">
        <v>596</v>
      </c>
      <c r="G370" s="97"/>
      <c r="H370" s="97">
        <v>29.643008895880889</v>
      </c>
      <c r="I370" s="95"/>
      <c r="J370" s="97"/>
      <c r="K370" s="97"/>
      <c r="L370" s="97"/>
      <c r="M370" s="120"/>
    </row>
    <row r="371" spans="1:13" x14ac:dyDescent="0.25">
      <c r="A371" s="119" t="s">
        <v>570</v>
      </c>
      <c r="B371" s="96" t="s">
        <v>29</v>
      </c>
      <c r="C371" s="96" t="b">
        <v>1</v>
      </c>
      <c r="D371" s="96" t="s">
        <v>60</v>
      </c>
      <c r="E371" s="96" t="s">
        <v>22</v>
      </c>
      <c r="F371" s="95" t="s">
        <v>597</v>
      </c>
      <c r="G371" s="97"/>
      <c r="H371" s="97">
        <v>29.333602434254313</v>
      </c>
      <c r="I371" s="95"/>
      <c r="J371" s="97"/>
      <c r="K371" s="97"/>
      <c r="L371" s="97"/>
      <c r="M371" s="120"/>
    </row>
    <row r="372" spans="1:13" x14ac:dyDescent="0.25">
      <c r="A372" s="119" t="s">
        <v>570</v>
      </c>
      <c r="B372" s="96" t="s">
        <v>29</v>
      </c>
      <c r="C372" s="96" t="b">
        <v>0</v>
      </c>
      <c r="D372" s="96" t="s">
        <v>60</v>
      </c>
      <c r="E372" s="96" t="s">
        <v>23</v>
      </c>
      <c r="F372" s="95" t="s">
        <v>598</v>
      </c>
      <c r="G372" s="97"/>
      <c r="H372" s="97">
        <v>19.817846130046824</v>
      </c>
      <c r="I372" s="95"/>
      <c r="J372" s="97"/>
      <c r="K372" s="97"/>
      <c r="L372" s="97"/>
      <c r="M372" s="120"/>
    </row>
    <row r="373" spans="1:13" x14ac:dyDescent="0.25">
      <c r="A373" s="119" t="s">
        <v>570</v>
      </c>
      <c r="B373" s="96" t="s">
        <v>29</v>
      </c>
      <c r="C373" s="96" t="b">
        <v>1</v>
      </c>
      <c r="D373" s="96" t="s">
        <v>60</v>
      </c>
      <c r="E373" s="96" t="s">
        <v>23</v>
      </c>
      <c r="F373" s="95" t="s">
        <v>599</v>
      </c>
      <c r="G373" s="97"/>
      <c r="H373" s="97">
        <v>19.596355672756857</v>
      </c>
      <c r="I373" s="95"/>
      <c r="J373" s="97"/>
      <c r="K373" s="97"/>
      <c r="L373" s="97"/>
      <c r="M373" s="120"/>
    </row>
    <row r="374" spans="1:13" x14ac:dyDescent="0.25">
      <c r="A374" s="119" t="s">
        <v>570</v>
      </c>
      <c r="B374" s="96" t="s">
        <v>29</v>
      </c>
      <c r="C374" s="96" t="b">
        <v>0</v>
      </c>
      <c r="D374" s="96" t="s">
        <v>60</v>
      </c>
      <c r="E374" s="96" t="s">
        <v>24</v>
      </c>
      <c r="F374" s="95" t="s">
        <v>202</v>
      </c>
      <c r="G374" s="97"/>
      <c r="H374" s="97">
        <v>15.163844207150804</v>
      </c>
      <c r="I374" s="95"/>
      <c r="J374" s="97"/>
      <c r="K374" s="97"/>
      <c r="L374" s="97"/>
      <c r="M374" s="120"/>
    </row>
    <row r="375" spans="1:13" x14ac:dyDescent="0.25">
      <c r="A375" s="119" t="s">
        <v>570</v>
      </c>
      <c r="B375" s="96" t="s">
        <v>29</v>
      </c>
      <c r="C375" s="96" t="b">
        <v>1</v>
      </c>
      <c r="D375" s="96" t="s">
        <v>60</v>
      </c>
      <c r="E375" s="96" t="s">
        <v>24</v>
      </c>
      <c r="F375" s="95" t="s">
        <v>600</v>
      </c>
      <c r="G375" s="97"/>
      <c r="H375" s="97">
        <v>14.844519900972593</v>
      </c>
      <c r="I375" s="95"/>
      <c r="J375" s="97"/>
      <c r="K375" s="97"/>
      <c r="L375" s="97"/>
      <c r="M375" s="120"/>
    </row>
    <row r="376" spans="1:13" x14ac:dyDescent="0.25">
      <c r="A376" s="119" t="s">
        <v>570</v>
      </c>
      <c r="B376" s="96" t="s">
        <v>29</v>
      </c>
      <c r="C376" s="96" t="b">
        <v>0</v>
      </c>
      <c r="D376" s="96" t="s">
        <v>21</v>
      </c>
      <c r="E376" s="96" t="s">
        <v>22</v>
      </c>
      <c r="F376" s="95" t="s">
        <v>601</v>
      </c>
      <c r="G376" s="97"/>
      <c r="H376" s="97">
        <v>41.393580211523449</v>
      </c>
      <c r="I376" s="95"/>
      <c r="J376" s="97"/>
      <c r="K376" s="97"/>
      <c r="L376" s="97"/>
      <c r="M376" s="120"/>
    </row>
    <row r="377" spans="1:13" x14ac:dyDescent="0.25">
      <c r="A377" s="119" t="s">
        <v>570</v>
      </c>
      <c r="B377" s="96" t="s">
        <v>29</v>
      </c>
      <c r="C377" s="96" t="b">
        <v>1</v>
      </c>
      <c r="D377" s="96" t="s">
        <v>21</v>
      </c>
      <c r="E377" s="96" t="s">
        <v>22</v>
      </c>
      <c r="F377" s="95" t="s">
        <v>602</v>
      </c>
      <c r="G377" s="97"/>
      <c r="H377" s="97">
        <v>40.976425214805538</v>
      </c>
      <c r="I377" s="95"/>
      <c r="J377" s="97"/>
      <c r="K377" s="97"/>
      <c r="L377" s="97"/>
      <c r="M377" s="120"/>
    </row>
    <row r="378" spans="1:13" x14ac:dyDescent="0.25">
      <c r="A378" s="119" t="s">
        <v>570</v>
      </c>
      <c r="B378" s="96" t="s">
        <v>29</v>
      </c>
      <c r="C378" s="96" t="b">
        <v>0</v>
      </c>
      <c r="D378" s="96" t="s">
        <v>21</v>
      </c>
      <c r="E378" s="96" t="s">
        <v>23</v>
      </c>
      <c r="F378" s="95" t="s">
        <v>603</v>
      </c>
      <c r="G378" s="97"/>
      <c r="H378" s="97">
        <v>32.177687257168451</v>
      </c>
      <c r="I378" s="95"/>
      <c r="J378" s="97"/>
      <c r="K378" s="97"/>
      <c r="L378" s="97"/>
      <c r="M378" s="120"/>
    </row>
    <row r="379" spans="1:13" x14ac:dyDescent="0.25">
      <c r="A379" s="119" t="s">
        <v>570</v>
      </c>
      <c r="B379" s="96" t="s">
        <v>29</v>
      </c>
      <c r="C379" s="96" t="b">
        <v>0</v>
      </c>
      <c r="D379" s="96" t="s">
        <v>21</v>
      </c>
      <c r="E379" s="96" t="s">
        <v>24</v>
      </c>
      <c r="F379" s="95" t="s">
        <v>204</v>
      </c>
      <c r="G379" s="97"/>
      <c r="H379" s="97">
        <v>18.78789880844165</v>
      </c>
      <c r="I379" s="95"/>
      <c r="J379" s="97"/>
      <c r="K379" s="97"/>
      <c r="L379" s="97"/>
      <c r="M379" s="120"/>
    </row>
    <row r="380" spans="1:13" x14ac:dyDescent="0.25">
      <c r="A380" s="119" t="s">
        <v>570</v>
      </c>
      <c r="B380" s="96" t="s">
        <v>29</v>
      </c>
      <c r="C380" s="96" t="b">
        <v>0</v>
      </c>
      <c r="D380" s="96" t="s">
        <v>25</v>
      </c>
      <c r="E380" s="96" t="s">
        <v>24</v>
      </c>
      <c r="F380" s="95" t="s">
        <v>604</v>
      </c>
      <c r="G380" s="97"/>
      <c r="H380" s="97">
        <v>24.949740480855748</v>
      </c>
      <c r="I380" s="95"/>
      <c r="J380" s="97"/>
      <c r="K380" s="97"/>
      <c r="L380" s="97"/>
      <c r="M380" s="120"/>
    </row>
    <row r="381" spans="1:13" x14ac:dyDescent="0.25">
      <c r="A381" s="119" t="s">
        <v>570</v>
      </c>
      <c r="B381" s="96" t="s">
        <v>95</v>
      </c>
      <c r="C381" s="96" t="b">
        <v>0</v>
      </c>
      <c r="D381" s="96" t="s">
        <v>60</v>
      </c>
      <c r="E381" s="96" t="s">
        <v>22</v>
      </c>
      <c r="F381" s="95" t="s">
        <v>206</v>
      </c>
      <c r="G381" s="97"/>
      <c r="H381" s="97">
        <v>7.5482819447011824</v>
      </c>
      <c r="I381" s="95"/>
      <c r="J381" s="97"/>
      <c r="K381" s="97"/>
      <c r="L381" s="97"/>
      <c r="M381" s="120"/>
    </row>
    <row r="382" spans="1:13" x14ac:dyDescent="0.25">
      <c r="A382" s="119" t="s">
        <v>570</v>
      </c>
      <c r="B382" s="96" t="s">
        <v>95</v>
      </c>
      <c r="C382" s="96" t="b">
        <v>1</v>
      </c>
      <c r="D382" s="96" t="s">
        <v>60</v>
      </c>
      <c r="E382" s="96" t="s">
        <v>22</v>
      </c>
      <c r="F382" s="95" t="s">
        <v>605</v>
      </c>
      <c r="G382" s="97"/>
      <c r="H382" s="97">
        <v>7.5146821737050988</v>
      </c>
      <c r="I382" s="95"/>
      <c r="J382" s="97"/>
      <c r="K382" s="97"/>
      <c r="L382" s="97"/>
      <c r="M382" s="120"/>
    </row>
    <row r="383" spans="1:13" x14ac:dyDescent="0.25">
      <c r="A383" s="119" t="s">
        <v>570</v>
      </c>
      <c r="B383" s="96" t="s">
        <v>95</v>
      </c>
      <c r="C383" s="96" t="b">
        <v>0</v>
      </c>
      <c r="D383" s="96" t="s">
        <v>60</v>
      </c>
      <c r="E383" s="96" t="s">
        <v>23</v>
      </c>
      <c r="F383" s="95" t="s">
        <v>606</v>
      </c>
      <c r="G383" s="97"/>
      <c r="H383" s="97">
        <v>5.3811380860352012</v>
      </c>
      <c r="I383" s="95"/>
      <c r="J383" s="97"/>
      <c r="K383" s="97"/>
      <c r="L383" s="97"/>
      <c r="M383" s="120"/>
    </row>
    <row r="384" spans="1:13" x14ac:dyDescent="0.25">
      <c r="A384" s="119" t="s">
        <v>570</v>
      </c>
      <c r="B384" s="96" t="s">
        <v>95</v>
      </c>
      <c r="C384" s="96" t="b">
        <v>0</v>
      </c>
      <c r="D384" s="96" t="s">
        <v>60</v>
      </c>
      <c r="E384" s="96" t="s">
        <v>24</v>
      </c>
      <c r="F384" s="95" t="s">
        <v>207</v>
      </c>
      <c r="G384" s="97"/>
      <c r="H384" s="97">
        <v>5.4471920544572576</v>
      </c>
      <c r="I384" s="95"/>
      <c r="J384" s="97"/>
      <c r="K384" s="97"/>
      <c r="L384" s="97"/>
      <c r="M384" s="120"/>
    </row>
    <row r="385" spans="1:13" x14ac:dyDescent="0.25">
      <c r="A385" s="119" t="s">
        <v>570</v>
      </c>
      <c r="B385" s="96" t="s">
        <v>95</v>
      </c>
      <c r="C385" s="96" t="b">
        <v>1</v>
      </c>
      <c r="D385" s="96" t="s">
        <v>60</v>
      </c>
      <c r="E385" s="96" t="s">
        <v>24</v>
      </c>
      <c r="F385" s="95" t="s">
        <v>208</v>
      </c>
      <c r="G385" s="97"/>
      <c r="H385" s="97">
        <v>5.4401627044601097</v>
      </c>
      <c r="I385" s="95"/>
      <c r="J385" s="97"/>
      <c r="K385" s="97"/>
      <c r="L385" s="97"/>
      <c r="M385" s="120"/>
    </row>
    <row r="386" spans="1:13" x14ac:dyDescent="0.25">
      <c r="A386" s="119" t="s">
        <v>570</v>
      </c>
      <c r="B386" s="96" t="s">
        <v>95</v>
      </c>
      <c r="C386" s="96" t="b">
        <v>0</v>
      </c>
      <c r="D386" s="96" t="s">
        <v>21</v>
      </c>
      <c r="E386" s="96" t="s">
        <v>22</v>
      </c>
      <c r="F386" s="95" t="s">
        <v>209</v>
      </c>
      <c r="G386" s="97"/>
      <c r="H386" s="97">
        <v>10.657704542229428</v>
      </c>
      <c r="I386" s="95"/>
      <c r="J386" s="97"/>
      <c r="K386" s="97"/>
      <c r="L386" s="97"/>
      <c r="M386" s="120"/>
    </row>
    <row r="387" spans="1:13" x14ac:dyDescent="0.25">
      <c r="A387" s="119" t="s">
        <v>570</v>
      </c>
      <c r="B387" s="96" t="s">
        <v>95</v>
      </c>
      <c r="C387" s="96" t="b">
        <v>1</v>
      </c>
      <c r="D387" s="96" t="s">
        <v>21</v>
      </c>
      <c r="E387" s="96" t="s">
        <v>22</v>
      </c>
      <c r="F387" s="95" t="s">
        <v>210</v>
      </c>
      <c r="G387" s="97"/>
      <c r="H387" s="97">
        <v>10.613174631045339</v>
      </c>
      <c r="I387" s="95"/>
      <c r="J387" s="97"/>
      <c r="K387" s="97"/>
      <c r="L387" s="97"/>
      <c r="M387" s="120"/>
    </row>
    <row r="388" spans="1:13" x14ac:dyDescent="0.25">
      <c r="A388" s="119" t="s">
        <v>570</v>
      </c>
      <c r="B388" s="96" t="s">
        <v>95</v>
      </c>
      <c r="C388" s="96" t="b">
        <v>0</v>
      </c>
      <c r="D388" s="96" t="s">
        <v>21</v>
      </c>
      <c r="E388" s="96" t="s">
        <v>23</v>
      </c>
      <c r="F388" s="95" t="s">
        <v>211</v>
      </c>
      <c r="G388" s="97"/>
      <c r="H388" s="97">
        <v>8.6449588082243345</v>
      </c>
      <c r="I388" s="95"/>
      <c r="J388" s="97"/>
      <c r="K388" s="97"/>
      <c r="L388" s="97"/>
      <c r="M388" s="120"/>
    </row>
    <row r="389" spans="1:13" x14ac:dyDescent="0.25">
      <c r="A389" s="119" t="s">
        <v>570</v>
      </c>
      <c r="B389" s="96" t="s">
        <v>95</v>
      </c>
      <c r="C389" s="96" t="b">
        <v>0</v>
      </c>
      <c r="D389" s="96" t="s">
        <v>21</v>
      </c>
      <c r="E389" s="96" t="s">
        <v>24</v>
      </c>
      <c r="F389" s="95" t="s">
        <v>212</v>
      </c>
      <c r="G389" s="97"/>
      <c r="H389" s="97">
        <v>7.0067589015550684</v>
      </c>
      <c r="I389" s="95"/>
      <c r="J389" s="97"/>
      <c r="K389" s="97"/>
      <c r="L389" s="97"/>
      <c r="M389" s="120"/>
    </row>
    <row r="390" spans="1:13" x14ac:dyDescent="0.25">
      <c r="A390" s="119" t="s">
        <v>570</v>
      </c>
      <c r="B390" s="96" t="s">
        <v>95</v>
      </c>
      <c r="C390" s="96" t="b">
        <v>1</v>
      </c>
      <c r="D390" s="96" t="s">
        <v>21</v>
      </c>
      <c r="E390" s="96" t="s">
        <v>24</v>
      </c>
      <c r="F390" s="95" t="s">
        <v>213</v>
      </c>
      <c r="G390" s="97"/>
      <c r="H390" s="97">
        <v>6.9986884038918369</v>
      </c>
      <c r="I390" s="95"/>
      <c r="J390" s="97"/>
      <c r="K390" s="97"/>
      <c r="L390" s="97"/>
      <c r="M390" s="120"/>
    </row>
    <row r="391" spans="1:13" x14ac:dyDescent="0.25">
      <c r="A391" s="119" t="s">
        <v>570</v>
      </c>
      <c r="B391" s="96" t="s">
        <v>95</v>
      </c>
      <c r="C391" s="96" t="b">
        <v>0</v>
      </c>
      <c r="D391" s="96" t="s">
        <v>25</v>
      </c>
      <c r="E391" s="96" t="s">
        <v>22</v>
      </c>
      <c r="F391" s="95" t="s">
        <v>214</v>
      </c>
      <c r="G391" s="97"/>
      <c r="H391" s="97">
        <v>11.357160209638604</v>
      </c>
      <c r="I391" s="95"/>
      <c r="J391" s="97"/>
      <c r="K391" s="97"/>
      <c r="L391" s="97"/>
      <c r="M391" s="120"/>
    </row>
    <row r="392" spans="1:13" x14ac:dyDescent="0.25">
      <c r="A392" s="119" t="s">
        <v>570</v>
      </c>
      <c r="B392" s="96" t="s">
        <v>95</v>
      </c>
      <c r="C392" s="96" t="b">
        <v>0</v>
      </c>
      <c r="D392" s="96" t="s">
        <v>25</v>
      </c>
      <c r="E392" s="96" t="s">
        <v>23</v>
      </c>
      <c r="F392" s="95" t="s">
        <v>215</v>
      </c>
      <c r="G392" s="97"/>
      <c r="H392" s="97">
        <v>10.841623213915202</v>
      </c>
      <c r="I392" s="95"/>
      <c r="J392" s="97"/>
      <c r="K392" s="97"/>
      <c r="L392" s="97"/>
      <c r="M392" s="120"/>
    </row>
    <row r="393" spans="1:13" x14ac:dyDescent="0.25">
      <c r="A393" s="119" t="s">
        <v>570</v>
      </c>
      <c r="B393" s="96" t="s">
        <v>95</v>
      </c>
      <c r="C393" s="96" t="b">
        <v>0</v>
      </c>
      <c r="D393" s="96" t="s">
        <v>25</v>
      </c>
      <c r="E393" s="96" t="s">
        <v>24</v>
      </c>
      <c r="F393" s="95" t="s">
        <v>216</v>
      </c>
      <c r="G393" s="97"/>
      <c r="H393" s="97">
        <v>9.04783145568266</v>
      </c>
      <c r="I393" s="95"/>
      <c r="J393" s="97"/>
      <c r="K393" s="97"/>
      <c r="L393" s="97"/>
      <c r="M393" s="120"/>
    </row>
    <row r="394" spans="1:13" x14ac:dyDescent="0.25">
      <c r="A394" s="119" t="s">
        <v>570</v>
      </c>
      <c r="B394" s="96" t="s">
        <v>95</v>
      </c>
      <c r="C394" s="96" t="b">
        <v>0</v>
      </c>
      <c r="D394" s="96" t="s">
        <v>73</v>
      </c>
      <c r="E394" s="96" t="s">
        <v>22</v>
      </c>
      <c r="F394" s="95" t="s">
        <v>607</v>
      </c>
      <c r="G394" s="97"/>
      <c r="H394" s="97">
        <v>11.058118943777288</v>
      </c>
      <c r="I394" s="95"/>
      <c r="J394" s="97"/>
      <c r="K394" s="97"/>
      <c r="L394" s="97"/>
      <c r="M394" s="120"/>
    </row>
    <row r="395" spans="1:13" x14ac:dyDescent="0.25">
      <c r="A395" s="119" t="s">
        <v>570</v>
      </c>
      <c r="B395" s="96" t="s">
        <v>95</v>
      </c>
      <c r="C395" s="96" t="b">
        <v>0</v>
      </c>
      <c r="D395" s="96" t="s">
        <v>73</v>
      </c>
      <c r="E395" s="96" t="s">
        <v>23</v>
      </c>
      <c r="F395" s="95" t="s">
        <v>608</v>
      </c>
      <c r="G395" s="97"/>
      <c r="H395" s="97">
        <v>11.881827802144715</v>
      </c>
      <c r="I395" s="95"/>
      <c r="J395" s="97"/>
      <c r="K395" s="97"/>
      <c r="L395" s="97"/>
      <c r="M395" s="120"/>
    </row>
    <row r="396" spans="1:13" x14ac:dyDescent="0.25">
      <c r="A396" s="119" t="s">
        <v>570</v>
      </c>
      <c r="B396" s="96" t="s">
        <v>95</v>
      </c>
      <c r="C396" s="96" t="b">
        <v>0</v>
      </c>
      <c r="D396" s="96" t="s">
        <v>73</v>
      </c>
      <c r="E396" s="96" t="s">
        <v>24</v>
      </c>
      <c r="F396" s="95" t="s">
        <v>609</v>
      </c>
      <c r="G396" s="97"/>
      <c r="H396" s="97">
        <v>10.928757416371042</v>
      </c>
      <c r="I396" s="95"/>
      <c r="J396" s="97"/>
      <c r="K396" s="97"/>
      <c r="L396" s="97"/>
      <c r="M396" s="120"/>
    </row>
    <row r="397" spans="1:13" x14ac:dyDescent="0.25">
      <c r="A397" s="119" t="s">
        <v>570</v>
      </c>
      <c r="B397" s="96" t="s">
        <v>95</v>
      </c>
      <c r="C397" s="96" t="b">
        <v>0</v>
      </c>
      <c r="D397" s="96" t="s">
        <v>76</v>
      </c>
      <c r="E397" s="96" t="s">
        <v>22</v>
      </c>
      <c r="F397" s="95" t="s">
        <v>610</v>
      </c>
      <c r="G397" s="97"/>
      <c r="H397" s="97">
        <v>10.243686624836249</v>
      </c>
      <c r="I397" s="95"/>
      <c r="J397" s="97"/>
      <c r="K397" s="97"/>
      <c r="L397" s="97"/>
      <c r="M397" s="120"/>
    </row>
    <row r="398" spans="1:13" x14ac:dyDescent="0.25">
      <c r="A398" s="119" t="s">
        <v>570</v>
      </c>
      <c r="B398" s="96" t="s">
        <v>30</v>
      </c>
      <c r="C398" s="96" t="b">
        <v>0</v>
      </c>
      <c r="D398" s="96" t="s">
        <v>55</v>
      </c>
      <c r="E398" s="96" t="s">
        <v>23</v>
      </c>
      <c r="F398" s="95" t="s">
        <v>611</v>
      </c>
      <c r="G398" s="97"/>
      <c r="H398" s="97">
        <v>6.0857781424951112</v>
      </c>
      <c r="I398" s="95"/>
      <c r="J398" s="97"/>
      <c r="K398" s="97"/>
      <c r="L398" s="97"/>
      <c r="M398" s="120"/>
    </row>
    <row r="399" spans="1:13" x14ac:dyDescent="0.25">
      <c r="A399" s="119" t="s">
        <v>570</v>
      </c>
      <c r="B399" s="96" t="s">
        <v>30</v>
      </c>
      <c r="C399" s="96" t="b">
        <v>0</v>
      </c>
      <c r="D399" s="96" t="s">
        <v>60</v>
      </c>
      <c r="E399" s="96" t="s">
        <v>22</v>
      </c>
      <c r="F399" s="95" t="s">
        <v>217</v>
      </c>
      <c r="G399" s="97"/>
      <c r="H399" s="97">
        <v>12.280320363953303</v>
      </c>
      <c r="I399" s="95"/>
      <c r="J399" s="97"/>
      <c r="K399" s="97"/>
      <c r="L399" s="97"/>
      <c r="M399" s="120"/>
    </row>
    <row r="400" spans="1:13" x14ac:dyDescent="0.25">
      <c r="A400" s="119" t="s">
        <v>570</v>
      </c>
      <c r="B400" s="96" t="s">
        <v>30</v>
      </c>
      <c r="C400" s="96" t="b">
        <v>1</v>
      </c>
      <c r="D400" s="96" t="s">
        <v>60</v>
      </c>
      <c r="E400" s="96" t="s">
        <v>22</v>
      </c>
      <c r="F400" s="95" t="s">
        <v>612</v>
      </c>
      <c r="G400" s="97"/>
      <c r="H400" s="97">
        <v>12.204623364866574</v>
      </c>
      <c r="I400" s="95"/>
      <c r="J400" s="97"/>
      <c r="K400" s="97"/>
      <c r="L400" s="97"/>
      <c r="M400" s="120"/>
    </row>
    <row r="401" spans="1:13" x14ac:dyDescent="0.25">
      <c r="A401" s="119" t="s">
        <v>570</v>
      </c>
      <c r="B401" s="96" t="s">
        <v>30</v>
      </c>
      <c r="C401" s="96" t="b">
        <v>0</v>
      </c>
      <c r="D401" s="96" t="s">
        <v>60</v>
      </c>
      <c r="E401" s="96" t="s">
        <v>23</v>
      </c>
      <c r="F401" s="95" t="s">
        <v>218</v>
      </c>
      <c r="G401" s="97"/>
      <c r="H401" s="97">
        <v>8.3680143207724065</v>
      </c>
      <c r="I401" s="95"/>
      <c r="J401" s="97"/>
      <c r="K401" s="97"/>
      <c r="L401" s="97"/>
      <c r="M401" s="120"/>
    </row>
    <row r="402" spans="1:13" x14ac:dyDescent="0.25">
      <c r="A402" s="119" t="s">
        <v>570</v>
      </c>
      <c r="B402" s="96" t="s">
        <v>30</v>
      </c>
      <c r="C402" s="96" t="b">
        <v>1</v>
      </c>
      <c r="D402" s="96" t="s">
        <v>60</v>
      </c>
      <c r="E402" s="96" t="s">
        <v>23</v>
      </c>
      <c r="F402" s="95" t="s">
        <v>219</v>
      </c>
      <c r="G402" s="97"/>
      <c r="H402" s="97">
        <v>8.3191182622352731</v>
      </c>
      <c r="I402" s="95"/>
      <c r="J402" s="97"/>
      <c r="K402" s="97"/>
      <c r="L402" s="97"/>
      <c r="M402" s="120"/>
    </row>
    <row r="403" spans="1:13" x14ac:dyDescent="0.25">
      <c r="A403" s="119" t="s">
        <v>570</v>
      </c>
      <c r="B403" s="96" t="s">
        <v>30</v>
      </c>
      <c r="C403" s="96" t="b">
        <v>0</v>
      </c>
      <c r="D403" s="96" t="s">
        <v>60</v>
      </c>
      <c r="E403" s="96" t="s">
        <v>24</v>
      </c>
      <c r="F403" s="95" t="s">
        <v>220</v>
      </c>
      <c r="G403" s="97"/>
      <c r="H403" s="97">
        <v>8.0376519181599786</v>
      </c>
      <c r="I403" s="95"/>
      <c r="J403" s="97"/>
      <c r="K403" s="97"/>
      <c r="L403" s="97"/>
      <c r="M403" s="120"/>
    </row>
    <row r="404" spans="1:13" x14ac:dyDescent="0.25">
      <c r="A404" s="119" t="s">
        <v>570</v>
      </c>
      <c r="B404" s="96" t="s">
        <v>30</v>
      </c>
      <c r="C404" s="96" t="b">
        <v>1</v>
      </c>
      <c r="D404" s="96" t="s">
        <v>60</v>
      </c>
      <c r="E404" s="96" t="s">
        <v>24</v>
      </c>
      <c r="F404" s="95" t="s">
        <v>221</v>
      </c>
      <c r="G404" s="97"/>
      <c r="H404" s="97">
        <v>8.0209312710181795</v>
      </c>
      <c r="I404" s="95"/>
      <c r="J404" s="97"/>
      <c r="K404" s="97"/>
      <c r="L404" s="97"/>
      <c r="M404" s="120"/>
    </row>
    <row r="405" spans="1:13" x14ac:dyDescent="0.25">
      <c r="A405" s="119" t="s">
        <v>570</v>
      </c>
      <c r="B405" s="96" t="s">
        <v>30</v>
      </c>
      <c r="C405" s="96" t="b">
        <v>0</v>
      </c>
      <c r="D405" s="96" t="s">
        <v>21</v>
      </c>
      <c r="E405" s="96" t="s">
        <v>22</v>
      </c>
      <c r="F405" s="95" t="s">
        <v>222</v>
      </c>
      <c r="G405" s="97"/>
      <c r="H405" s="97">
        <v>17.375866935502227</v>
      </c>
      <c r="I405" s="95"/>
      <c r="J405" s="97"/>
      <c r="K405" s="97"/>
      <c r="L405" s="97"/>
      <c r="M405" s="120"/>
    </row>
    <row r="406" spans="1:13" x14ac:dyDescent="0.25">
      <c r="A406" s="119" t="s">
        <v>570</v>
      </c>
      <c r="B406" s="96" t="s">
        <v>30</v>
      </c>
      <c r="C406" s="96" t="b">
        <v>1</v>
      </c>
      <c r="D406" s="96" t="s">
        <v>21</v>
      </c>
      <c r="E406" s="96" t="s">
        <v>22</v>
      </c>
      <c r="F406" s="95" t="s">
        <v>613</v>
      </c>
      <c r="G406" s="97"/>
      <c r="H406" s="97">
        <v>17.275924352725308</v>
      </c>
      <c r="I406" s="95"/>
      <c r="J406" s="97"/>
      <c r="K406" s="97"/>
      <c r="L406" s="97"/>
      <c r="M406" s="120"/>
    </row>
    <row r="407" spans="1:13" x14ac:dyDescent="0.25">
      <c r="A407" s="119" t="s">
        <v>570</v>
      </c>
      <c r="B407" s="96" t="s">
        <v>30</v>
      </c>
      <c r="C407" s="96" t="b">
        <v>0</v>
      </c>
      <c r="D407" s="96" t="s">
        <v>21</v>
      </c>
      <c r="E407" s="96" t="s">
        <v>23</v>
      </c>
      <c r="F407" s="95" t="s">
        <v>223</v>
      </c>
      <c r="G407" s="97"/>
      <c r="H407" s="97">
        <v>13.617306753397312</v>
      </c>
      <c r="I407" s="95"/>
      <c r="J407" s="97"/>
      <c r="K407" s="97"/>
      <c r="L407" s="97"/>
      <c r="M407" s="120"/>
    </row>
    <row r="408" spans="1:13" x14ac:dyDescent="0.25">
      <c r="A408" s="119" t="s">
        <v>570</v>
      </c>
      <c r="B408" s="96" t="s">
        <v>30</v>
      </c>
      <c r="C408" s="96" t="b">
        <v>0</v>
      </c>
      <c r="D408" s="96" t="s">
        <v>21</v>
      </c>
      <c r="E408" s="96" t="s">
        <v>24</v>
      </c>
      <c r="F408" s="95" t="s">
        <v>224</v>
      </c>
      <c r="G408" s="97"/>
      <c r="H408" s="97">
        <v>10.008434040664431</v>
      </c>
      <c r="I408" s="95"/>
      <c r="J408" s="97"/>
      <c r="K408" s="97"/>
      <c r="L408" s="97"/>
      <c r="M408" s="120"/>
    </row>
    <row r="409" spans="1:13" x14ac:dyDescent="0.25">
      <c r="A409" s="119" t="s">
        <v>570</v>
      </c>
      <c r="B409" s="96" t="s">
        <v>30</v>
      </c>
      <c r="C409" s="96" t="b">
        <v>1</v>
      </c>
      <c r="D409" s="96" t="s">
        <v>21</v>
      </c>
      <c r="E409" s="96" t="s">
        <v>24</v>
      </c>
      <c r="F409" s="95" t="s">
        <v>225</v>
      </c>
      <c r="G409" s="97"/>
      <c r="H409" s="97">
        <v>9.9894735906181538</v>
      </c>
      <c r="I409" s="95"/>
      <c r="J409" s="97"/>
      <c r="K409" s="97"/>
      <c r="L409" s="97"/>
      <c r="M409" s="120"/>
    </row>
    <row r="410" spans="1:13" x14ac:dyDescent="0.25">
      <c r="A410" s="119" t="s">
        <v>570</v>
      </c>
      <c r="B410" s="96" t="s">
        <v>30</v>
      </c>
      <c r="C410" s="96" t="b">
        <v>0</v>
      </c>
      <c r="D410" s="96" t="s">
        <v>25</v>
      </c>
      <c r="E410" s="96" t="s">
        <v>22</v>
      </c>
      <c r="F410" s="95" t="s">
        <v>226</v>
      </c>
      <c r="G410" s="97"/>
      <c r="H410" s="97">
        <v>18.509220061117791</v>
      </c>
      <c r="I410" s="95"/>
      <c r="J410" s="97"/>
      <c r="K410" s="97"/>
      <c r="L410" s="97"/>
      <c r="M410" s="120"/>
    </row>
    <row r="411" spans="1:13" x14ac:dyDescent="0.25">
      <c r="A411" s="119" t="s">
        <v>570</v>
      </c>
      <c r="B411" s="96" t="s">
        <v>30</v>
      </c>
      <c r="C411" s="96" t="b">
        <v>0</v>
      </c>
      <c r="D411" s="96" t="s">
        <v>25</v>
      </c>
      <c r="E411" s="96" t="s">
        <v>24</v>
      </c>
      <c r="F411" s="95" t="s">
        <v>614</v>
      </c>
      <c r="G411" s="97"/>
      <c r="H411" s="97">
        <v>13.299900741819583</v>
      </c>
      <c r="I411" s="95"/>
      <c r="J411" s="97"/>
      <c r="K411" s="97"/>
      <c r="L411" s="97"/>
      <c r="M411" s="120"/>
    </row>
    <row r="412" spans="1:13" x14ac:dyDescent="0.25">
      <c r="A412" s="119" t="s">
        <v>570</v>
      </c>
      <c r="B412" s="96" t="s">
        <v>30</v>
      </c>
      <c r="C412" s="96" t="b">
        <v>0</v>
      </c>
      <c r="D412" s="96" t="s">
        <v>73</v>
      </c>
      <c r="E412" s="96" t="s">
        <v>22</v>
      </c>
      <c r="F412" s="95" t="s">
        <v>615</v>
      </c>
      <c r="G412" s="97"/>
      <c r="H412" s="97">
        <v>17.998404782603608</v>
      </c>
      <c r="I412" s="95"/>
      <c r="J412" s="97"/>
      <c r="K412" s="97"/>
      <c r="L412" s="97"/>
      <c r="M412" s="120"/>
    </row>
    <row r="413" spans="1:13" x14ac:dyDescent="0.25">
      <c r="A413" s="119" t="s">
        <v>570</v>
      </c>
      <c r="B413" s="96" t="s">
        <v>30</v>
      </c>
      <c r="C413" s="96" t="b">
        <v>0</v>
      </c>
      <c r="D413" s="96" t="s">
        <v>73</v>
      </c>
      <c r="E413" s="96" t="s">
        <v>24</v>
      </c>
      <c r="F413" s="95" t="s">
        <v>616</v>
      </c>
      <c r="G413" s="97"/>
      <c r="H413" s="97">
        <v>16.549589875812963</v>
      </c>
      <c r="I413" s="95"/>
      <c r="J413" s="97"/>
      <c r="K413" s="97"/>
      <c r="L413" s="97"/>
      <c r="M413" s="120"/>
    </row>
    <row r="414" spans="1:13" x14ac:dyDescent="0.25">
      <c r="A414" s="119" t="s">
        <v>570</v>
      </c>
      <c r="B414" s="96" t="s">
        <v>31</v>
      </c>
      <c r="C414" s="96" t="b">
        <v>0</v>
      </c>
      <c r="D414" s="96" t="s">
        <v>60</v>
      </c>
      <c r="E414" s="96" t="s">
        <v>22</v>
      </c>
      <c r="F414" s="95" t="s">
        <v>227</v>
      </c>
      <c r="G414" s="97"/>
      <c r="H414" s="97">
        <v>24.429548530797728</v>
      </c>
      <c r="I414" s="95"/>
      <c r="J414" s="97"/>
      <c r="K414" s="97"/>
      <c r="L414" s="97"/>
      <c r="M414" s="120"/>
    </row>
    <row r="415" spans="1:13" x14ac:dyDescent="0.25">
      <c r="A415" s="119" t="s">
        <v>570</v>
      </c>
      <c r="B415" s="96" t="s">
        <v>31</v>
      </c>
      <c r="C415" s="96" t="b">
        <v>1</v>
      </c>
      <c r="D415" s="96" t="s">
        <v>60</v>
      </c>
      <c r="E415" s="96" t="s">
        <v>22</v>
      </c>
      <c r="F415" s="95" t="s">
        <v>228</v>
      </c>
      <c r="G415" s="97"/>
      <c r="H415" s="97">
        <v>24.36431530269093</v>
      </c>
      <c r="I415" s="95"/>
      <c r="J415" s="97"/>
      <c r="K415" s="97"/>
      <c r="L415" s="97"/>
      <c r="M415" s="120"/>
    </row>
    <row r="416" spans="1:13" x14ac:dyDescent="0.25">
      <c r="A416" s="119" t="s">
        <v>570</v>
      </c>
      <c r="B416" s="96" t="s">
        <v>31</v>
      </c>
      <c r="C416" s="96" t="b">
        <v>0</v>
      </c>
      <c r="D416" s="96" t="s">
        <v>60</v>
      </c>
      <c r="E416" s="96" t="s">
        <v>23</v>
      </c>
      <c r="F416" s="95" t="s">
        <v>229</v>
      </c>
      <c r="G416" s="97"/>
      <c r="H416" s="97">
        <v>17.248886388375926</v>
      </c>
      <c r="I416" s="95"/>
      <c r="J416" s="97"/>
      <c r="K416" s="97"/>
      <c r="L416" s="97"/>
      <c r="M416" s="120"/>
    </row>
    <row r="417" spans="1:13" x14ac:dyDescent="0.25">
      <c r="A417" s="119" t="s">
        <v>570</v>
      </c>
      <c r="B417" s="96" t="s">
        <v>31</v>
      </c>
      <c r="C417" s="96" t="b">
        <v>1</v>
      </c>
      <c r="D417" s="96" t="s">
        <v>60</v>
      </c>
      <c r="E417" s="96" t="s">
        <v>23</v>
      </c>
      <c r="F417" s="95" t="s">
        <v>230</v>
      </c>
      <c r="G417" s="97"/>
      <c r="H417" s="97">
        <v>17.034790062692895</v>
      </c>
      <c r="I417" s="95"/>
      <c r="J417" s="97"/>
      <c r="K417" s="97"/>
      <c r="L417" s="97"/>
      <c r="M417" s="120"/>
    </row>
    <row r="418" spans="1:13" x14ac:dyDescent="0.25">
      <c r="A418" s="119" t="s">
        <v>570</v>
      </c>
      <c r="B418" s="96" t="s">
        <v>31</v>
      </c>
      <c r="C418" s="96" t="b">
        <v>0</v>
      </c>
      <c r="D418" s="96" t="s">
        <v>60</v>
      </c>
      <c r="E418" s="96" t="s">
        <v>24</v>
      </c>
      <c r="F418" s="95" t="s">
        <v>231</v>
      </c>
      <c r="G418" s="97"/>
      <c r="H418" s="97">
        <v>17.161791484744004</v>
      </c>
      <c r="I418" s="95"/>
      <c r="J418" s="97"/>
      <c r="K418" s="97"/>
      <c r="L418" s="97"/>
      <c r="M418" s="120"/>
    </row>
    <row r="419" spans="1:13" x14ac:dyDescent="0.25">
      <c r="A419" s="119" t="s">
        <v>570</v>
      </c>
      <c r="B419" s="96" t="s">
        <v>31</v>
      </c>
      <c r="C419" s="96" t="b">
        <v>1</v>
      </c>
      <c r="D419" s="96" t="s">
        <v>60</v>
      </c>
      <c r="E419" s="96" t="s">
        <v>24</v>
      </c>
      <c r="F419" s="95" t="s">
        <v>232</v>
      </c>
      <c r="G419" s="97"/>
      <c r="H419" s="97">
        <v>16.886554526468004</v>
      </c>
      <c r="I419" s="95"/>
      <c r="J419" s="97"/>
      <c r="K419" s="97"/>
      <c r="L419" s="97"/>
      <c r="M419" s="120"/>
    </row>
    <row r="420" spans="1:13" x14ac:dyDescent="0.25">
      <c r="A420" s="119" t="s">
        <v>570</v>
      </c>
      <c r="B420" s="96" t="s">
        <v>31</v>
      </c>
      <c r="C420" s="96" t="b">
        <v>0</v>
      </c>
      <c r="D420" s="96" t="s">
        <v>21</v>
      </c>
      <c r="E420" s="96" t="s">
        <v>22</v>
      </c>
      <c r="F420" s="95" t="s">
        <v>233</v>
      </c>
      <c r="G420" s="97"/>
      <c r="H420" s="97">
        <v>30.957637794774282</v>
      </c>
      <c r="I420" s="95"/>
      <c r="J420" s="97"/>
      <c r="K420" s="97"/>
      <c r="L420" s="97"/>
      <c r="M420" s="120"/>
    </row>
    <row r="421" spans="1:13" x14ac:dyDescent="0.25">
      <c r="A421" s="119" t="s">
        <v>570</v>
      </c>
      <c r="B421" s="96" t="s">
        <v>31</v>
      </c>
      <c r="C421" s="96" t="b">
        <v>1</v>
      </c>
      <c r="D421" s="96" t="s">
        <v>21</v>
      </c>
      <c r="E421" s="96" t="s">
        <v>22</v>
      </c>
      <c r="F421" s="95" t="s">
        <v>617</v>
      </c>
      <c r="G421" s="97"/>
      <c r="H421" s="97">
        <v>30.871510535737546</v>
      </c>
      <c r="I421" s="95"/>
      <c r="J421" s="97"/>
      <c r="K421" s="97"/>
      <c r="L421" s="97"/>
      <c r="M421" s="120"/>
    </row>
    <row r="422" spans="1:13" x14ac:dyDescent="0.25">
      <c r="A422" s="119" t="s">
        <v>570</v>
      </c>
      <c r="B422" s="96" t="s">
        <v>31</v>
      </c>
      <c r="C422" s="96" t="b">
        <v>0</v>
      </c>
      <c r="D422" s="96" t="s">
        <v>21</v>
      </c>
      <c r="E422" s="96" t="s">
        <v>23</v>
      </c>
      <c r="F422" s="95" t="s">
        <v>234</v>
      </c>
      <c r="G422" s="97"/>
      <c r="H422" s="97">
        <v>23.678533041514285</v>
      </c>
      <c r="I422" s="95"/>
      <c r="J422" s="97"/>
      <c r="K422" s="97"/>
      <c r="L422" s="97"/>
      <c r="M422" s="120"/>
    </row>
    <row r="423" spans="1:13" x14ac:dyDescent="0.25">
      <c r="A423" s="119" t="s">
        <v>570</v>
      </c>
      <c r="B423" s="96" t="s">
        <v>31</v>
      </c>
      <c r="C423" s="96" t="b">
        <v>1</v>
      </c>
      <c r="D423" s="96" t="s">
        <v>21</v>
      </c>
      <c r="E423" s="96" t="s">
        <v>23</v>
      </c>
      <c r="F423" s="95" t="s">
        <v>618</v>
      </c>
      <c r="G423" s="97"/>
      <c r="H423" s="97">
        <v>23.392206147399513</v>
      </c>
      <c r="I423" s="95"/>
      <c r="J423" s="97"/>
      <c r="K423" s="97"/>
      <c r="L423" s="97"/>
      <c r="M423" s="120"/>
    </row>
    <row r="424" spans="1:13" x14ac:dyDescent="0.25">
      <c r="A424" s="119" t="s">
        <v>570</v>
      </c>
      <c r="B424" s="96" t="s">
        <v>31</v>
      </c>
      <c r="C424" s="96" t="b">
        <v>0</v>
      </c>
      <c r="D424" s="96" t="s">
        <v>21</v>
      </c>
      <c r="E424" s="96" t="s">
        <v>24</v>
      </c>
      <c r="F424" s="95" t="s">
        <v>235</v>
      </c>
      <c r="G424" s="97"/>
      <c r="H424" s="97">
        <v>19.579081396344929</v>
      </c>
      <c r="I424" s="95"/>
      <c r="J424" s="97"/>
      <c r="K424" s="97"/>
      <c r="L424" s="97"/>
      <c r="M424" s="120"/>
    </row>
    <row r="425" spans="1:13" x14ac:dyDescent="0.25">
      <c r="A425" s="119" t="s">
        <v>570</v>
      </c>
      <c r="B425" s="96" t="s">
        <v>31</v>
      </c>
      <c r="C425" s="96" t="b">
        <v>1</v>
      </c>
      <c r="D425" s="96" t="s">
        <v>21</v>
      </c>
      <c r="E425" s="96" t="s">
        <v>24</v>
      </c>
      <c r="F425" s="95" t="s">
        <v>236</v>
      </c>
      <c r="G425" s="97"/>
      <c r="H425" s="97">
        <v>19.230935445388067</v>
      </c>
      <c r="I425" s="95"/>
      <c r="J425" s="97"/>
      <c r="K425" s="97"/>
      <c r="L425" s="97"/>
      <c r="M425" s="120"/>
    </row>
    <row r="426" spans="1:13" x14ac:dyDescent="0.25">
      <c r="A426" s="119" t="s">
        <v>570</v>
      </c>
      <c r="B426" s="96" t="s">
        <v>31</v>
      </c>
      <c r="C426" s="96" t="b">
        <v>0</v>
      </c>
      <c r="D426" s="96" t="s">
        <v>25</v>
      </c>
      <c r="E426" s="96" t="s">
        <v>22</v>
      </c>
      <c r="F426" s="95" t="s">
        <v>619</v>
      </c>
      <c r="G426" s="97"/>
      <c r="H426" s="97">
        <v>32.775476849302393</v>
      </c>
      <c r="I426" s="95"/>
      <c r="J426" s="97"/>
      <c r="K426" s="97"/>
      <c r="L426" s="97"/>
      <c r="M426" s="120"/>
    </row>
    <row r="427" spans="1:13" x14ac:dyDescent="0.25">
      <c r="A427" s="119" t="s">
        <v>570</v>
      </c>
      <c r="B427" s="96" t="s">
        <v>31</v>
      </c>
      <c r="C427" s="96" t="b">
        <v>0</v>
      </c>
      <c r="D427" s="96" t="s">
        <v>25</v>
      </c>
      <c r="E427" s="96" t="s">
        <v>24</v>
      </c>
      <c r="F427" s="95" t="s">
        <v>620</v>
      </c>
      <c r="G427" s="97"/>
      <c r="H427" s="97">
        <v>23.427607302305766</v>
      </c>
      <c r="I427" s="95"/>
      <c r="J427" s="97"/>
      <c r="K427" s="97"/>
      <c r="L427" s="97"/>
      <c r="M427" s="120"/>
    </row>
    <row r="428" spans="1:13" x14ac:dyDescent="0.25">
      <c r="A428" s="121" t="s">
        <v>33</v>
      </c>
      <c r="B428" s="98" t="s">
        <v>33</v>
      </c>
      <c r="C428" s="98" t="s">
        <v>33</v>
      </c>
      <c r="D428" s="98" t="s">
        <v>33</v>
      </c>
      <c r="E428" s="99" t="s">
        <v>34</v>
      </c>
      <c r="F428" s="94" t="str">
        <f>"|"&amp;"|"&amp;"|"&amp;E428</f>
        <v>|||Greenspace</v>
      </c>
      <c r="G428" s="100"/>
      <c r="H428" s="101">
        <v>3</v>
      </c>
      <c r="I428" s="94"/>
      <c r="J428" s="94"/>
      <c r="K428" s="94"/>
      <c r="L428" s="94"/>
      <c r="M428" s="115"/>
    </row>
    <row r="429" spans="1:13" x14ac:dyDescent="0.25">
      <c r="A429" s="121" t="s">
        <v>33</v>
      </c>
      <c r="B429" s="98" t="s">
        <v>33</v>
      </c>
      <c r="C429" s="98" t="s">
        <v>33</v>
      </c>
      <c r="D429" s="98" t="s">
        <v>33</v>
      </c>
      <c r="E429" s="99" t="s">
        <v>35</v>
      </c>
      <c r="F429" s="94" t="str">
        <f>"|"&amp;"|"&amp;"|"&amp;E429</f>
        <v>|||Community food growing</v>
      </c>
      <c r="G429" s="102"/>
      <c r="H429" s="101">
        <f>IFERROR(VLOOKUP((VLOOKUP(Nutrients_from_current_land_use!$B$5,$A$465:$B$470,2,FALSE)&amp;"|"&amp;"General"&amp;"|"&amp;"FALSE"&amp;"|"&amp;VLOOKUP(Nutrients_from_current_land_use!$B$7,$A$439:$C$461,3,FALSE)&amp;"|"&amp;"FreeDrain"),$F$92:$H$427,3,FALSE), IFERROR(VLOOKUP("General"&amp;"|"&amp;VLOOKUP(Nutrients_from_current_land_use!$B$7,$A$439:$C$461,3,FALSE),$I$92:$M$427,3,FALSE),VLOOKUP("General",$B$92:$M$427,12,FALSE)))</f>
        <v>16.726184556459021</v>
      </c>
      <c r="I429" s="94"/>
      <c r="J429" s="94"/>
      <c r="K429" s="94"/>
      <c r="L429" s="94"/>
      <c r="M429" s="115"/>
    </row>
    <row r="430" spans="1:13" x14ac:dyDescent="0.25">
      <c r="A430" s="121" t="s">
        <v>33</v>
      </c>
      <c r="B430" s="98" t="s">
        <v>33</v>
      </c>
      <c r="C430" s="98" t="s">
        <v>33</v>
      </c>
      <c r="D430" s="98" t="s">
        <v>33</v>
      </c>
      <c r="E430" s="99" t="s">
        <v>36</v>
      </c>
      <c r="F430" s="94" t="str">
        <f>"|"&amp;"|"&amp;"|"&amp;E430</f>
        <v>|||Woodland</v>
      </c>
      <c r="G430" s="100"/>
      <c r="H430" s="101">
        <v>3</v>
      </c>
      <c r="I430" s="94"/>
      <c r="J430" s="94"/>
      <c r="K430" s="94"/>
      <c r="L430" s="94"/>
      <c r="M430" s="115"/>
    </row>
    <row r="431" spans="1:13" x14ac:dyDescent="0.25">
      <c r="A431" s="121" t="s">
        <v>33</v>
      </c>
      <c r="B431" s="98" t="s">
        <v>33</v>
      </c>
      <c r="C431" s="98" t="s">
        <v>33</v>
      </c>
      <c r="D431" s="98" t="s">
        <v>33</v>
      </c>
      <c r="E431" s="99" t="s">
        <v>37</v>
      </c>
      <c r="F431" s="94" t="str">
        <f>"|"&amp;"|"&amp;"|"&amp;E431</f>
        <v>|||Shrub</v>
      </c>
      <c r="G431" s="100"/>
      <c r="H431" s="101">
        <v>3</v>
      </c>
      <c r="I431" s="94"/>
      <c r="J431" s="94"/>
      <c r="K431" s="94"/>
      <c r="L431" s="94"/>
      <c r="M431" s="115"/>
    </row>
    <row r="432" spans="1:13" x14ac:dyDescent="0.25">
      <c r="A432" s="121" t="s">
        <v>33</v>
      </c>
      <c r="B432" s="98" t="s">
        <v>33</v>
      </c>
      <c r="C432" s="98" t="s">
        <v>33</v>
      </c>
      <c r="D432" s="98" t="s">
        <v>33</v>
      </c>
      <c r="E432" s="99" t="s">
        <v>38</v>
      </c>
      <c r="F432" s="94" t="str">
        <f>"|"&amp;"|"&amp;"|"&amp;E432</f>
        <v>|||Water</v>
      </c>
      <c r="G432" s="100"/>
      <c r="H432" s="101">
        <v>0</v>
      </c>
      <c r="I432" s="94"/>
      <c r="J432" s="94"/>
      <c r="K432" s="94"/>
      <c r="L432" s="94"/>
      <c r="M432" s="115"/>
    </row>
    <row r="433" spans="1:13" x14ac:dyDescent="0.25">
      <c r="A433" s="121" t="s">
        <v>33</v>
      </c>
      <c r="B433" s="98" t="s">
        <v>33</v>
      </c>
      <c r="C433" s="98" t="s">
        <v>33</v>
      </c>
      <c r="D433" s="98" t="s">
        <v>33</v>
      </c>
      <c r="E433" s="94" t="s">
        <v>39</v>
      </c>
      <c r="F433" s="94" t="str">
        <f t="shared" ref="F433:F435" si="0">"|"&amp;"|"&amp;"|"&amp;E433</f>
        <v>|||Residential urban land</v>
      </c>
      <c r="G433" s="101"/>
      <c r="H433" s="101" t="e">
        <f>VLOOKUP(Nutrients_from_current_land_use!B7,Value_look_up_tables!A439:I461,9,FALSE)</f>
        <v>#N/A</v>
      </c>
      <c r="I433" s="94"/>
      <c r="J433" s="94"/>
      <c r="K433" s="94"/>
      <c r="L433" s="94"/>
      <c r="M433" s="115"/>
    </row>
    <row r="434" spans="1:13" ht="30" x14ac:dyDescent="0.25">
      <c r="A434" s="121" t="s">
        <v>33</v>
      </c>
      <c r="B434" s="98" t="s">
        <v>33</v>
      </c>
      <c r="C434" s="98" t="s">
        <v>33</v>
      </c>
      <c r="D434" s="98" t="s">
        <v>33</v>
      </c>
      <c r="E434" s="94" t="s">
        <v>40</v>
      </c>
      <c r="F434" s="94" t="str">
        <f t="shared" si="0"/>
        <v>|||Commercial/industrial urban land</v>
      </c>
      <c r="G434" s="101"/>
      <c r="H434" s="101" t="e">
        <f>VLOOKUP(Nutrients_from_current_land_use!B7,Value_look_up_tables!A439:K461,10,FALSE)</f>
        <v>#N/A</v>
      </c>
      <c r="I434" s="94"/>
      <c r="J434" s="94"/>
      <c r="K434" s="94"/>
      <c r="L434" s="94"/>
      <c r="M434" s="115"/>
    </row>
    <row r="435" spans="1:13" x14ac:dyDescent="0.25">
      <c r="A435" s="122" t="s">
        <v>33</v>
      </c>
      <c r="B435" s="123" t="s">
        <v>33</v>
      </c>
      <c r="C435" s="123" t="s">
        <v>33</v>
      </c>
      <c r="D435" s="123" t="s">
        <v>33</v>
      </c>
      <c r="E435" s="117" t="s">
        <v>41</v>
      </c>
      <c r="F435" s="117" t="str">
        <f t="shared" si="0"/>
        <v>|||Open urban land</v>
      </c>
      <c r="G435" s="124"/>
      <c r="H435" s="124" t="e">
        <f>VLOOKUP(Nutrients_from_current_land_use!B7,Value_look_up_tables!A439:N461,11,FALSE)</f>
        <v>#N/A</v>
      </c>
      <c r="I435" s="117"/>
      <c r="J435" s="117"/>
      <c r="K435" s="117"/>
      <c r="L435" s="117"/>
      <c r="M435" s="118"/>
    </row>
    <row r="436" spans="1:13" x14ac:dyDescent="0.25">
      <c r="A436" s="86"/>
      <c r="B436" s="86"/>
      <c r="C436" s="86"/>
      <c r="D436" s="86"/>
      <c r="E436" s="86"/>
      <c r="F436" s="86"/>
      <c r="G436" s="88"/>
      <c r="H436" s="88"/>
      <c r="I436" s="86"/>
      <c r="J436" s="86"/>
      <c r="K436" s="86"/>
      <c r="L436" s="86"/>
      <c r="M436" s="86"/>
    </row>
    <row r="437" spans="1:13" ht="31.5" customHeight="1" x14ac:dyDescent="0.25">
      <c r="A437" s="93" t="s">
        <v>42</v>
      </c>
      <c r="B437" s="108"/>
      <c r="C437" s="108"/>
      <c r="D437" s="86"/>
      <c r="E437" s="86"/>
      <c r="F437" s="86"/>
      <c r="G437" s="88"/>
      <c r="H437" s="88"/>
      <c r="I437" s="86"/>
      <c r="J437" s="86"/>
      <c r="K437" s="86"/>
      <c r="L437" s="86"/>
      <c r="M437" s="86"/>
    </row>
    <row r="438" spans="1:13" ht="78" x14ac:dyDescent="0.25">
      <c r="A438" s="111" t="s">
        <v>43</v>
      </c>
      <c r="B438" s="112" t="s">
        <v>44</v>
      </c>
      <c r="C438" s="112" t="s">
        <v>45</v>
      </c>
      <c r="D438" s="112" t="s">
        <v>46</v>
      </c>
      <c r="E438" s="112" t="s">
        <v>47</v>
      </c>
      <c r="F438" s="112" t="s">
        <v>48</v>
      </c>
      <c r="G438" s="112" t="s">
        <v>49</v>
      </c>
      <c r="H438" s="112" t="s">
        <v>50</v>
      </c>
      <c r="I438" s="112" t="s">
        <v>51</v>
      </c>
      <c r="J438" s="112" t="s">
        <v>52</v>
      </c>
      <c r="K438" s="113" t="s">
        <v>53</v>
      </c>
      <c r="L438" s="84"/>
      <c r="M438" s="84"/>
    </row>
    <row r="439" spans="1:13" x14ac:dyDescent="0.25">
      <c r="A439" s="125" t="s">
        <v>54</v>
      </c>
      <c r="B439" s="102">
        <v>516.5</v>
      </c>
      <c r="C439" s="9" t="s">
        <v>55</v>
      </c>
      <c r="D439" s="102">
        <v>47.366326420209788</v>
      </c>
      <c r="E439" s="102">
        <v>63.946326420209786</v>
      </c>
      <c r="F439" s="102">
        <v>1.0030530114375726</v>
      </c>
      <c r="G439" s="102">
        <v>0.73394122788115068</v>
      </c>
      <c r="H439" s="102">
        <v>0.5382235671128438</v>
      </c>
      <c r="I439" s="102">
        <v>9.4130591148709328</v>
      </c>
      <c r="J439" s="102">
        <v>5.0202981945978298</v>
      </c>
      <c r="K439" s="126">
        <v>5.5487506361344439</v>
      </c>
      <c r="L439" s="89"/>
      <c r="M439" s="89"/>
    </row>
    <row r="440" spans="1:13" x14ac:dyDescent="0.25">
      <c r="A440" s="125" t="s">
        <v>56</v>
      </c>
      <c r="B440" s="102">
        <v>537.54999999999995</v>
      </c>
      <c r="C440" s="9" t="s">
        <v>55</v>
      </c>
      <c r="D440" s="102">
        <v>47.605509573313697</v>
      </c>
      <c r="E440" s="102">
        <v>64.185509573313695</v>
      </c>
      <c r="F440" s="102">
        <v>1.049204008516526</v>
      </c>
      <c r="G440" s="102">
        <v>0.76771025013404326</v>
      </c>
      <c r="H440" s="102">
        <v>0.56298751676496517</v>
      </c>
      <c r="I440" s="102">
        <v>9.8333323912734105</v>
      </c>
      <c r="J440" s="102">
        <v>5.2444439420124853</v>
      </c>
      <c r="K440" s="126">
        <v>5.7964906727506413</v>
      </c>
      <c r="L440" s="89"/>
      <c r="M440" s="89"/>
    </row>
    <row r="441" spans="1:13" x14ac:dyDescent="0.25">
      <c r="A441" s="125" t="s">
        <v>57</v>
      </c>
      <c r="B441" s="102">
        <v>562.54999999999995</v>
      </c>
      <c r="C441" s="9" t="s">
        <v>55</v>
      </c>
      <c r="D441" s="102">
        <v>47.8624816470968</v>
      </c>
      <c r="E441" s="102">
        <v>64.442481647096798</v>
      </c>
      <c r="F441" s="102">
        <v>1.1039266010735462</v>
      </c>
      <c r="G441" s="102">
        <v>0.80775117151722908</v>
      </c>
      <c r="H441" s="102">
        <v>0.59235085911263463</v>
      </c>
      <c r="I441" s="102">
        <v>10.331853644413675</v>
      </c>
      <c r="J441" s="102">
        <v>5.5103219436872939</v>
      </c>
      <c r="K441" s="126">
        <v>6.0903558324964822</v>
      </c>
      <c r="L441" s="89"/>
      <c r="M441" s="89"/>
    </row>
    <row r="442" spans="1:13" x14ac:dyDescent="0.25">
      <c r="A442" s="125" t="s">
        <v>58</v>
      </c>
      <c r="B442" s="102">
        <v>587.54999999999995</v>
      </c>
      <c r="C442" s="9" t="s">
        <v>55</v>
      </c>
      <c r="D442" s="102">
        <v>48.089720428979902</v>
      </c>
      <c r="E442" s="102">
        <v>64.6697204289799</v>
      </c>
      <c r="F442" s="102">
        <v>1.1584597247599329</v>
      </c>
      <c r="G442" s="102">
        <v>0.84765345714141427</v>
      </c>
      <c r="H442" s="102">
        <v>0.62161253523703719</v>
      </c>
      <c r="I442" s="102">
        <v>10.829057857843434</v>
      </c>
      <c r="J442" s="102">
        <v>5.775497524183165</v>
      </c>
      <c r="K442" s="126">
        <v>6.3834446319919191</v>
      </c>
      <c r="L442" s="89"/>
      <c r="M442" s="89"/>
    </row>
    <row r="443" spans="1:13" x14ac:dyDescent="0.25">
      <c r="A443" s="125" t="s">
        <v>59</v>
      </c>
      <c r="B443" s="102">
        <v>612.54999999999995</v>
      </c>
      <c r="C443" s="9" t="s">
        <v>60</v>
      </c>
      <c r="D443" s="102">
        <v>48.286892468962989</v>
      </c>
      <c r="E443" s="102">
        <v>64.866892468962988</v>
      </c>
      <c r="F443" s="102">
        <v>1.2127035752563942</v>
      </c>
      <c r="G443" s="102">
        <v>0.88734407945589822</v>
      </c>
      <c r="H443" s="102">
        <v>0.650718991600992</v>
      </c>
      <c r="I443" s="102">
        <v>11.324251269831036</v>
      </c>
      <c r="J443" s="102">
        <v>6.0396006772432189</v>
      </c>
      <c r="K443" s="126">
        <v>6.6753481169530309</v>
      </c>
      <c r="L443" s="89"/>
      <c r="M443" s="89"/>
    </row>
    <row r="444" spans="1:13" x14ac:dyDescent="0.25">
      <c r="A444" s="125" t="s">
        <v>61</v>
      </c>
      <c r="B444" s="102">
        <v>637.54999999999995</v>
      </c>
      <c r="C444" s="9" t="s">
        <v>60</v>
      </c>
      <c r="D444" s="102">
        <v>48.453664317046091</v>
      </c>
      <c r="E444" s="102">
        <v>65.033664317046089</v>
      </c>
      <c r="F444" s="102">
        <v>1.2665569810986419</v>
      </c>
      <c r="G444" s="102">
        <v>0.92674901055998193</v>
      </c>
      <c r="H444" s="102">
        <v>0.67961594107732015</v>
      </c>
      <c r="I444" s="102">
        <v>11.816730615319829</v>
      </c>
      <c r="J444" s="102">
        <v>6.302256328170575</v>
      </c>
      <c r="K444" s="126">
        <v>6.9656517311358979</v>
      </c>
      <c r="L444" s="89"/>
      <c r="M444" s="89"/>
    </row>
    <row r="445" spans="1:13" x14ac:dyDescent="0.25">
      <c r="A445" s="125" t="s">
        <v>62</v>
      </c>
      <c r="B445" s="102">
        <v>662.55</v>
      </c>
      <c r="C445" s="9" t="s">
        <v>60</v>
      </c>
      <c r="D445" s="102">
        <v>48.589702523229192</v>
      </c>
      <c r="E445" s="102">
        <v>65.169702523229191</v>
      </c>
      <c r="F445" s="102">
        <v>1.3199174036773855</v>
      </c>
      <c r="G445" s="102">
        <v>0.96579322220296504</v>
      </c>
      <c r="H445" s="102">
        <v>0.70824836294884108</v>
      </c>
      <c r="I445" s="102">
        <v>12.305783125928167</v>
      </c>
      <c r="J445" s="102">
        <v>6.5630843338283551</v>
      </c>
      <c r="K445" s="126">
        <v>7.2539353163366025</v>
      </c>
      <c r="L445" s="89"/>
      <c r="M445" s="89"/>
    </row>
    <row r="446" spans="1:13" x14ac:dyDescent="0.25">
      <c r="A446" s="125" t="s">
        <v>63</v>
      </c>
      <c r="B446" s="102">
        <v>687.55</v>
      </c>
      <c r="C446" s="9" t="s">
        <v>60</v>
      </c>
      <c r="D446" s="102">
        <v>48.694673637512295</v>
      </c>
      <c r="E446" s="102">
        <v>65.274673637512294</v>
      </c>
      <c r="F446" s="102">
        <v>1.3726809372383346</v>
      </c>
      <c r="G446" s="102">
        <v>1.0044006857841474</v>
      </c>
      <c r="H446" s="102">
        <v>0.73656050290837471</v>
      </c>
      <c r="I446" s="102">
        <v>12.790686529949399</v>
      </c>
      <c r="J446" s="102">
        <v>6.82169948263968</v>
      </c>
      <c r="K446" s="126">
        <v>7.5397731123912237</v>
      </c>
      <c r="L446" s="89"/>
      <c r="M446" s="89"/>
    </row>
    <row r="447" spans="1:13" x14ac:dyDescent="0.25">
      <c r="A447" s="125" t="s">
        <v>64</v>
      </c>
      <c r="B447" s="102">
        <v>725.05</v>
      </c>
      <c r="C447" s="9" t="s">
        <v>21</v>
      </c>
      <c r="D447" s="102">
        <v>48.793150089749446</v>
      </c>
      <c r="E447" s="102">
        <v>65.373150089749444</v>
      </c>
      <c r="F447" s="102">
        <v>1.4504764123754863</v>
      </c>
      <c r="G447" s="102">
        <v>1.0613242041771849</v>
      </c>
      <c r="H447" s="102">
        <v>0.77830441639660242</v>
      </c>
      <c r="I447" s="102">
        <v>13.508658704683258</v>
      </c>
      <c r="J447" s="102">
        <v>7.20461797583107</v>
      </c>
      <c r="K447" s="126">
        <v>7.9629988153922353</v>
      </c>
      <c r="L447" s="89"/>
      <c r="M447" s="89"/>
    </row>
    <row r="448" spans="1:13" x14ac:dyDescent="0.25">
      <c r="A448" s="125" t="s">
        <v>65</v>
      </c>
      <c r="B448" s="102">
        <v>775.05</v>
      </c>
      <c r="C448" s="9" t="s">
        <v>21</v>
      </c>
      <c r="D448" s="102">
        <v>48.817999999999984</v>
      </c>
      <c r="E448" s="102">
        <v>65.397999999999982</v>
      </c>
      <c r="F448" s="102">
        <v>1.5512920268999992</v>
      </c>
      <c r="G448" s="102">
        <v>1.1350917269999994</v>
      </c>
      <c r="H448" s="102">
        <v>0.83240059979999959</v>
      </c>
      <c r="I448" s="102">
        <v>14.445715171499996</v>
      </c>
      <c r="J448" s="102">
        <v>7.7043814247999975</v>
      </c>
      <c r="K448" s="126">
        <v>8.5153689431999986</v>
      </c>
      <c r="L448" s="89"/>
      <c r="M448" s="89"/>
    </row>
    <row r="449" spans="1:13" x14ac:dyDescent="0.25">
      <c r="A449" s="125" t="s">
        <v>66</v>
      </c>
      <c r="B449" s="102">
        <v>825.05</v>
      </c>
      <c r="C449" s="9" t="s">
        <v>21</v>
      </c>
      <c r="D449" s="102">
        <v>48.817999999999984</v>
      </c>
      <c r="E449" s="102">
        <v>65.397999999999982</v>
      </c>
      <c r="F449" s="102">
        <v>1.6513689268999994</v>
      </c>
      <c r="G449" s="102">
        <v>1.2083187269999995</v>
      </c>
      <c r="H449" s="102">
        <v>0.88610039979999966</v>
      </c>
      <c r="I449" s="102">
        <v>15.377636671499994</v>
      </c>
      <c r="J449" s="102">
        <v>8.2014062247999959</v>
      </c>
      <c r="K449" s="126">
        <v>9.064712143199996</v>
      </c>
      <c r="L449" s="89"/>
      <c r="M449" s="89"/>
    </row>
    <row r="450" spans="1:13" x14ac:dyDescent="0.25">
      <c r="A450" s="125" t="s">
        <v>67</v>
      </c>
      <c r="B450" s="102">
        <v>875.05</v>
      </c>
      <c r="C450" s="9" t="s">
        <v>21</v>
      </c>
      <c r="D450" s="102">
        <v>48.817999999999984</v>
      </c>
      <c r="E450" s="102">
        <v>65.397999999999982</v>
      </c>
      <c r="F450" s="102">
        <v>1.7514458268999995</v>
      </c>
      <c r="G450" s="102">
        <v>1.2815457269999997</v>
      </c>
      <c r="H450" s="102">
        <v>0.93980019979999974</v>
      </c>
      <c r="I450" s="102">
        <v>16.309558171499994</v>
      </c>
      <c r="J450" s="102">
        <v>8.6984310247999979</v>
      </c>
      <c r="K450" s="126">
        <v>9.6140553431999969</v>
      </c>
      <c r="L450" s="89"/>
      <c r="M450" s="89"/>
    </row>
    <row r="451" spans="1:13" x14ac:dyDescent="0.25">
      <c r="A451" s="125" t="s">
        <v>68</v>
      </c>
      <c r="B451" s="102">
        <v>925.05</v>
      </c>
      <c r="C451" s="9" t="s">
        <v>25</v>
      </c>
      <c r="D451" s="102">
        <v>48.817999999999984</v>
      </c>
      <c r="E451" s="102">
        <v>65.397999999999982</v>
      </c>
      <c r="F451" s="102">
        <v>1.851522726899999</v>
      </c>
      <c r="G451" s="102">
        <v>1.3547727269999992</v>
      </c>
      <c r="H451" s="102">
        <v>0.99349999979999948</v>
      </c>
      <c r="I451" s="102">
        <v>17.241479671499995</v>
      </c>
      <c r="J451" s="102">
        <v>9.1954558247999962</v>
      </c>
      <c r="K451" s="126">
        <v>10.163398543199996</v>
      </c>
      <c r="L451" s="89"/>
      <c r="M451" s="89"/>
    </row>
    <row r="452" spans="1:13" x14ac:dyDescent="0.25">
      <c r="A452" s="125" t="s">
        <v>69</v>
      </c>
      <c r="B452" s="102">
        <v>975.05</v>
      </c>
      <c r="C452" s="9" t="s">
        <v>25</v>
      </c>
      <c r="D452" s="102">
        <v>48.817999999999984</v>
      </c>
      <c r="E452" s="102">
        <v>65.397999999999982</v>
      </c>
      <c r="F452" s="102">
        <v>1.9515996268999991</v>
      </c>
      <c r="G452" s="102">
        <v>1.4279997269999993</v>
      </c>
      <c r="H452" s="102">
        <v>1.0471997997999996</v>
      </c>
      <c r="I452" s="102">
        <v>18.173401171499993</v>
      </c>
      <c r="J452" s="102">
        <v>9.6924806247999964</v>
      </c>
      <c r="K452" s="126">
        <v>10.712741743199995</v>
      </c>
      <c r="L452" s="89"/>
      <c r="M452" s="89"/>
    </row>
    <row r="453" spans="1:13" x14ac:dyDescent="0.25">
      <c r="A453" s="125" t="s">
        <v>70</v>
      </c>
      <c r="B453" s="102">
        <v>1050.05</v>
      </c>
      <c r="C453" s="9" t="s">
        <v>25</v>
      </c>
      <c r="D453" s="102">
        <v>48.817999999999984</v>
      </c>
      <c r="E453" s="102">
        <v>65.397999999999982</v>
      </c>
      <c r="F453" s="102">
        <v>2.101714976899999</v>
      </c>
      <c r="G453" s="102">
        <v>1.5378402269999993</v>
      </c>
      <c r="H453" s="102">
        <v>1.1277494997999997</v>
      </c>
      <c r="I453" s="102">
        <v>19.571283421499995</v>
      </c>
      <c r="J453" s="102">
        <v>10.438017824799996</v>
      </c>
      <c r="K453" s="126">
        <v>11.536756543199996</v>
      </c>
      <c r="L453" s="89"/>
      <c r="M453" s="89"/>
    </row>
    <row r="454" spans="1:13" x14ac:dyDescent="0.25">
      <c r="A454" s="125" t="s">
        <v>71</v>
      </c>
      <c r="B454" s="102">
        <v>1150.05</v>
      </c>
      <c r="C454" s="9" t="s">
        <v>25</v>
      </c>
      <c r="D454" s="102">
        <v>48.817999999999984</v>
      </c>
      <c r="E454" s="102">
        <v>65.397999999999982</v>
      </c>
      <c r="F454" s="102">
        <v>2.3018687768999988</v>
      </c>
      <c r="G454" s="102">
        <v>1.6842942269999992</v>
      </c>
      <c r="H454" s="102">
        <v>1.2351490997999994</v>
      </c>
      <c r="I454" s="102">
        <v>21.435126421499994</v>
      </c>
      <c r="J454" s="102">
        <v>11.432067424799996</v>
      </c>
      <c r="K454" s="126">
        <v>12.635442943199996</v>
      </c>
      <c r="L454" s="89"/>
      <c r="M454" s="89"/>
    </row>
    <row r="455" spans="1:13" x14ac:dyDescent="0.25">
      <c r="A455" s="125" t="s">
        <v>72</v>
      </c>
      <c r="B455" s="102">
        <v>1300.05</v>
      </c>
      <c r="C455" s="9" t="s">
        <v>73</v>
      </c>
      <c r="D455" s="102">
        <v>48.817999999999984</v>
      </c>
      <c r="E455" s="102">
        <v>65.397999999999982</v>
      </c>
      <c r="F455" s="102">
        <v>2.602099476899999</v>
      </c>
      <c r="G455" s="102">
        <v>1.9039752269999992</v>
      </c>
      <c r="H455" s="102">
        <v>1.3962484997999995</v>
      </c>
      <c r="I455" s="102">
        <v>24.230890921499991</v>
      </c>
      <c r="J455" s="102">
        <v>12.923141824799995</v>
      </c>
      <c r="K455" s="126">
        <v>14.283472543199993</v>
      </c>
      <c r="L455" s="89"/>
      <c r="M455" s="89"/>
    </row>
    <row r="456" spans="1:13" x14ac:dyDescent="0.25">
      <c r="A456" s="125" t="s">
        <v>74</v>
      </c>
      <c r="B456" s="102">
        <v>1500.05</v>
      </c>
      <c r="C456" s="9" t="s">
        <v>73</v>
      </c>
      <c r="D456" s="102">
        <v>48.817999999999984</v>
      </c>
      <c r="E456" s="102">
        <v>65.397999999999982</v>
      </c>
      <c r="F456" s="102">
        <v>3.0024070768999986</v>
      </c>
      <c r="G456" s="102">
        <v>2.1968832269999989</v>
      </c>
      <c r="H456" s="102">
        <v>1.6110476997999994</v>
      </c>
      <c r="I456" s="102">
        <v>27.95857692149999</v>
      </c>
      <c r="J456" s="102">
        <v>14.911241024799995</v>
      </c>
      <c r="K456" s="126">
        <v>16.480845343199995</v>
      </c>
      <c r="L456" s="89"/>
      <c r="M456" s="89"/>
    </row>
    <row r="457" spans="1:13" x14ac:dyDescent="0.25">
      <c r="A457" s="125" t="s">
        <v>75</v>
      </c>
      <c r="B457" s="102">
        <v>1800.05</v>
      </c>
      <c r="C457" s="9" t="s">
        <v>76</v>
      </c>
      <c r="D457" s="102">
        <v>48.817999999999984</v>
      </c>
      <c r="E457" s="102">
        <v>65.397999999999982</v>
      </c>
      <c r="F457" s="102">
        <v>3.6028684768999981</v>
      </c>
      <c r="G457" s="102">
        <v>2.6362452269999985</v>
      </c>
      <c r="H457" s="102">
        <v>1.9332464997999992</v>
      </c>
      <c r="I457" s="102">
        <v>33.550105921499991</v>
      </c>
      <c r="J457" s="102">
        <v>17.893389824799996</v>
      </c>
      <c r="K457" s="126">
        <v>19.776904543199993</v>
      </c>
      <c r="L457" s="89"/>
      <c r="M457" s="89"/>
    </row>
    <row r="458" spans="1:13" x14ac:dyDescent="0.25">
      <c r="A458" s="125" t="s">
        <v>77</v>
      </c>
      <c r="B458" s="102">
        <v>2200.0500000000002</v>
      </c>
      <c r="C458" s="9" t="s">
        <v>76</v>
      </c>
      <c r="D458" s="102">
        <v>48.817999999999984</v>
      </c>
      <c r="E458" s="102">
        <v>65.397999999999982</v>
      </c>
      <c r="F458" s="102">
        <v>4.4034836768999988</v>
      </c>
      <c r="G458" s="102">
        <v>3.2220612269999993</v>
      </c>
      <c r="H458" s="102">
        <v>2.3628448997999998</v>
      </c>
      <c r="I458" s="102">
        <v>41.005477921499988</v>
      </c>
      <c r="J458" s="102">
        <v>21.869588224799994</v>
      </c>
      <c r="K458" s="126">
        <v>24.17165014319999</v>
      </c>
      <c r="L458" s="89"/>
      <c r="M458" s="89"/>
    </row>
    <row r="459" spans="1:13" x14ac:dyDescent="0.25">
      <c r="A459" s="125" t="s">
        <v>78</v>
      </c>
      <c r="B459" s="102">
        <v>2700.05</v>
      </c>
      <c r="C459" s="9" t="s">
        <v>76</v>
      </c>
      <c r="D459" s="102">
        <v>48.817999999999984</v>
      </c>
      <c r="E459" s="102">
        <v>65.397999999999982</v>
      </c>
      <c r="F459" s="102">
        <v>5.4042526768999988</v>
      </c>
      <c r="G459" s="102">
        <v>3.9543312269999986</v>
      </c>
      <c r="H459" s="102">
        <v>2.8998428997999994</v>
      </c>
      <c r="I459" s="102">
        <v>50.324692921499988</v>
      </c>
      <c r="J459" s="102">
        <v>26.839836224799992</v>
      </c>
      <c r="K459" s="126">
        <v>29.665082143199992</v>
      </c>
      <c r="L459" s="89"/>
      <c r="M459" s="89"/>
    </row>
    <row r="460" spans="1:13" x14ac:dyDescent="0.25">
      <c r="A460" s="125" t="s">
        <v>79</v>
      </c>
      <c r="B460" s="102">
        <v>3500.05</v>
      </c>
      <c r="C460" s="9" t="s">
        <v>76</v>
      </c>
      <c r="D460" s="102">
        <v>48.817999999999984</v>
      </c>
      <c r="E460" s="102">
        <v>65.397999999999982</v>
      </c>
      <c r="F460" s="102">
        <v>7.0054830768999983</v>
      </c>
      <c r="G460" s="102">
        <v>5.1259632269999988</v>
      </c>
      <c r="H460" s="102">
        <v>3.7590396997999993</v>
      </c>
      <c r="I460" s="102">
        <v>65.235436921499982</v>
      </c>
      <c r="J460" s="102">
        <v>34.792233024799991</v>
      </c>
      <c r="K460" s="126">
        <v>38.454573343199982</v>
      </c>
      <c r="L460" s="89"/>
      <c r="M460" s="89"/>
    </row>
    <row r="461" spans="1:13" x14ac:dyDescent="0.25">
      <c r="A461" s="127" t="s">
        <v>80</v>
      </c>
      <c r="B461" s="128">
        <v>4750.05</v>
      </c>
      <c r="C461" s="129" t="s">
        <v>76</v>
      </c>
      <c r="D461" s="128">
        <v>48.817999999999984</v>
      </c>
      <c r="E461" s="128">
        <v>65.397999999999982</v>
      </c>
      <c r="F461" s="128">
        <v>9.5074055768999965</v>
      </c>
      <c r="G461" s="128">
        <v>6.9566382269999973</v>
      </c>
      <c r="H461" s="128">
        <v>5.1015346997999984</v>
      </c>
      <c r="I461" s="128">
        <v>88.533474421499989</v>
      </c>
      <c r="J461" s="128">
        <v>47.217853024799986</v>
      </c>
      <c r="K461" s="130">
        <v>52.188153343199986</v>
      </c>
      <c r="L461" s="89"/>
      <c r="M461" s="89"/>
    </row>
    <row r="462" spans="1:13" x14ac:dyDescent="0.25">
      <c r="A462" s="86"/>
      <c r="B462" s="86"/>
      <c r="C462" s="86"/>
      <c r="D462" s="86"/>
      <c r="E462" s="86"/>
      <c r="F462" s="86"/>
      <c r="G462" s="88"/>
      <c r="H462" s="88"/>
      <c r="I462" s="86"/>
      <c r="J462" s="86"/>
      <c r="K462" s="86"/>
      <c r="L462" s="86"/>
      <c r="M462" s="86"/>
    </row>
    <row r="463" spans="1:13" ht="45" customHeight="1" x14ac:dyDescent="0.25">
      <c r="A463" s="93" t="s">
        <v>81</v>
      </c>
      <c r="B463" s="108"/>
      <c r="C463" s="86"/>
      <c r="D463" s="86"/>
      <c r="F463" s="86"/>
      <c r="H463" s="88"/>
      <c r="J463" s="86"/>
      <c r="K463" s="86"/>
      <c r="L463" s="86"/>
      <c r="M463" s="86"/>
    </row>
    <row r="464" spans="1:13" ht="31.2" x14ac:dyDescent="0.25">
      <c r="A464" s="11" t="s">
        <v>84</v>
      </c>
      <c r="B464" s="11" t="s">
        <v>85</v>
      </c>
      <c r="C464" s="86"/>
      <c r="D464" s="86"/>
      <c r="F464" s="86"/>
      <c r="H464" s="88"/>
      <c r="J464" s="86"/>
      <c r="K464" s="86"/>
      <c r="L464" s="86"/>
      <c r="M464" s="86"/>
    </row>
    <row r="465" spans="1:13" x14ac:dyDescent="0.25">
      <c r="A465" s="95" t="s">
        <v>327</v>
      </c>
      <c r="B465" s="95" t="s">
        <v>327</v>
      </c>
      <c r="C465" s="86"/>
      <c r="D465" s="86"/>
      <c r="F465" s="86"/>
      <c r="H465" s="88"/>
      <c r="J465" s="86"/>
      <c r="K465" s="86"/>
      <c r="L465" s="86"/>
      <c r="M465" s="86"/>
    </row>
    <row r="466" spans="1:13" x14ac:dyDescent="0.25">
      <c r="A466" s="94" t="s">
        <v>369</v>
      </c>
      <c r="B466" s="94" t="s">
        <v>369</v>
      </c>
      <c r="C466" s="86"/>
      <c r="D466" s="86"/>
      <c r="F466" s="86"/>
      <c r="H466" s="88"/>
      <c r="J466" s="86"/>
      <c r="K466" s="86"/>
      <c r="L466" s="86"/>
      <c r="M466" s="86"/>
    </row>
    <row r="467" spans="1:13" x14ac:dyDescent="0.25">
      <c r="A467" s="94" t="s">
        <v>440</v>
      </c>
      <c r="B467" s="94" t="s">
        <v>440</v>
      </c>
      <c r="C467" s="86"/>
      <c r="D467" s="86"/>
      <c r="F467" s="86"/>
      <c r="H467" s="88"/>
      <c r="J467" s="86"/>
      <c r="K467" s="86"/>
      <c r="L467" s="86"/>
      <c r="M467" s="86"/>
    </row>
    <row r="468" spans="1:13" x14ac:dyDescent="0.25">
      <c r="A468" s="94" t="s">
        <v>472</v>
      </c>
      <c r="B468" s="94" t="s">
        <v>472</v>
      </c>
      <c r="C468" s="86"/>
      <c r="D468" s="86"/>
      <c r="F468" s="86"/>
      <c r="H468" s="88"/>
      <c r="J468" s="86"/>
      <c r="K468" s="86"/>
      <c r="L468" s="86"/>
      <c r="M468" s="86"/>
    </row>
    <row r="469" spans="1:13" ht="30" x14ac:dyDescent="0.25">
      <c r="A469" s="94" t="s">
        <v>527</v>
      </c>
      <c r="B469" s="94" t="s">
        <v>527</v>
      </c>
      <c r="C469" s="86"/>
      <c r="D469" s="86"/>
      <c r="F469" s="86"/>
      <c r="H469" s="88"/>
      <c r="J469" s="86"/>
      <c r="K469" s="86"/>
      <c r="L469" s="86"/>
      <c r="M469" s="86"/>
    </row>
    <row r="470" spans="1:13" x14ac:dyDescent="0.25">
      <c r="A470" s="95" t="s">
        <v>500</v>
      </c>
      <c r="B470" s="95" t="s">
        <v>500</v>
      </c>
    </row>
    <row r="471" spans="1:13" x14ac:dyDescent="0.25">
      <c r="A471" s="86"/>
      <c r="B471" s="86"/>
      <c r="C471" s="86"/>
      <c r="D471" s="86"/>
      <c r="F471" s="86"/>
      <c r="H471" s="88"/>
      <c r="J471" s="86"/>
      <c r="K471" s="86"/>
      <c r="L471" s="86"/>
      <c r="M471" s="86"/>
    </row>
    <row r="472" spans="1:13" ht="36" customHeight="1" x14ac:dyDescent="0.25">
      <c r="A472" s="93" t="s">
        <v>87</v>
      </c>
      <c r="B472" s="108"/>
      <c r="C472" s="108"/>
      <c r="D472" s="86"/>
      <c r="F472" s="90"/>
      <c r="H472" s="86"/>
      <c r="I472" s="86"/>
      <c r="J472" s="86"/>
      <c r="K472" s="86"/>
      <c r="L472" s="86"/>
      <c r="M472" s="86"/>
    </row>
    <row r="473" spans="1:13" ht="31.2" x14ac:dyDescent="0.25">
      <c r="A473" s="11" t="s">
        <v>88</v>
      </c>
      <c r="B473" s="11" t="s">
        <v>89</v>
      </c>
      <c r="C473" s="11" t="s">
        <v>90</v>
      </c>
      <c r="D473" s="86"/>
      <c r="F473" s="86"/>
      <c r="H473" s="86"/>
      <c r="I473" s="86"/>
      <c r="J473" s="86"/>
      <c r="K473" s="86"/>
      <c r="L473" s="86"/>
      <c r="M473" s="86"/>
    </row>
    <row r="474" spans="1:13" x14ac:dyDescent="0.25">
      <c r="A474" s="103" t="s">
        <v>91</v>
      </c>
      <c r="B474" s="94" t="s">
        <v>22</v>
      </c>
      <c r="C474" s="94" t="s">
        <v>92</v>
      </c>
      <c r="D474" s="86"/>
      <c r="F474" s="86"/>
      <c r="H474" s="86"/>
      <c r="I474" s="86"/>
      <c r="J474" s="86"/>
      <c r="K474" s="86"/>
      <c r="L474" s="86"/>
      <c r="M474" s="86"/>
    </row>
    <row r="475" spans="1:13" ht="30" x14ac:dyDescent="0.25">
      <c r="A475" s="103" t="s">
        <v>93</v>
      </c>
      <c r="B475" s="94" t="s">
        <v>23</v>
      </c>
      <c r="C475" s="94" t="s">
        <v>94</v>
      </c>
      <c r="D475" s="86"/>
      <c r="F475" s="86"/>
      <c r="H475" s="86"/>
      <c r="I475" s="86"/>
      <c r="J475" s="86"/>
      <c r="K475" s="86"/>
      <c r="L475" s="86"/>
      <c r="M475" s="86"/>
    </row>
    <row r="476" spans="1:13" ht="45" x14ac:dyDescent="0.25">
      <c r="A476" s="103" t="s">
        <v>96</v>
      </c>
      <c r="B476" s="94" t="s">
        <v>24</v>
      </c>
      <c r="C476" s="94" t="s">
        <v>97</v>
      </c>
      <c r="D476" s="86"/>
      <c r="F476" s="86"/>
      <c r="H476" s="86"/>
      <c r="I476" s="86"/>
      <c r="J476" s="86"/>
      <c r="K476" s="86"/>
      <c r="L476" s="86"/>
      <c r="M476" s="86"/>
    </row>
    <row r="477" spans="1:13" ht="30" x14ac:dyDescent="0.25">
      <c r="A477" s="94" t="s">
        <v>98</v>
      </c>
      <c r="B477" s="94" t="s">
        <v>23</v>
      </c>
      <c r="C477" s="94" t="s">
        <v>94</v>
      </c>
      <c r="D477" s="86"/>
      <c r="F477" s="86"/>
      <c r="H477" s="86"/>
      <c r="I477" s="86"/>
      <c r="J477" s="86"/>
      <c r="K477" s="86"/>
      <c r="L477" s="86"/>
      <c r="M477" s="86"/>
    </row>
    <row r="478" spans="1:13" ht="30" x14ac:dyDescent="0.25">
      <c r="A478" s="94" t="s">
        <v>99</v>
      </c>
      <c r="B478" s="94" t="s">
        <v>23</v>
      </c>
      <c r="C478" s="94" t="s">
        <v>94</v>
      </c>
      <c r="D478" s="86"/>
      <c r="F478" s="86"/>
      <c r="H478" s="86"/>
      <c r="I478" s="87"/>
      <c r="J478" s="86"/>
      <c r="K478" s="86"/>
      <c r="L478" s="86"/>
      <c r="M478" s="86"/>
    </row>
    <row r="479" spans="1:13" ht="30" x14ac:dyDescent="0.25">
      <c r="A479" s="103" t="s">
        <v>100</v>
      </c>
      <c r="B479" s="94" t="s">
        <v>23</v>
      </c>
      <c r="C479" s="94" t="s">
        <v>94</v>
      </c>
      <c r="D479" s="86"/>
      <c r="F479" s="86"/>
      <c r="H479" s="86"/>
      <c r="I479" s="87"/>
      <c r="J479" s="86"/>
      <c r="K479" s="86"/>
      <c r="L479" s="86"/>
      <c r="M479" s="86"/>
    </row>
    <row r="480" spans="1:13" x14ac:dyDescent="0.25">
      <c r="A480" s="86"/>
      <c r="B480" s="88"/>
      <c r="C480" s="86"/>
      <c r="D480" s="86"/>
      <c r="F480" s="86"/>
      <c r="H480" s="86"/>
      <c r="I480" s="87"/>
      <c r="J480" s="86"/>
      <c r="K480" s="86"/>
      <c r="L480" s="86"/>
      <c r="M480" s="86"/>
    </row>
    <row r="481" spans="1:13" ht="33.75" customHeight="1" x14ac:dyDescent="0.25">
      <c r="A481" s="93" t="s">
        <v>101</v>
      </c>
      <c r="B481" s="109"/>
      <c r="C481" s="86"/>
      <c r="D481" s="86"/>
      <c r="F481" s="86"/>
      <c r="H481" s="86"/>
      <c r="I481" s="87"/>
      <c r="J481" s="86"/>
      <c r="K481" s="86"/>
      <c r="L481" s="86"/>
      <c r="M481" s="86"/>
    </row>
    <row r="482" spans="1:13" ht="31.2" x14ac:dyDescent="0.25">
      <c r="A482" s="104" t="s">
        <v>12</v>
      </c>
      <c r="B482" s="104" t="s">
        <v>85</v>
      </c>
      <c r="C482" s="86"/>
      <c r="D482" s="86"/>
      <c r="F482" s="86"/>
      <c r="H482" s="86"/>
      <c r="I482" s="86"/>
      <c r="J482" s="86"/>
      <c r="K482" s="86"/>
      <c r="L482" s="86"/>
      <c r="M482" s="86"/>
    </row>
    <row r="483" spans="1:13" x14ac:dyDescent="0.25">
      <c r="A483" s="94" t="s">
        <v>102</v>
      </c>
      <c r="B483" s="101" t="b">
        <v>1</v>
      </c>
      <c r="C483" s="86"/>
      <c r="D483" s="86"/>
      <c r="F483" s="86"/>
      <c r="H483" s="86"/>
      <c r="I483" s="86"/>
      <c r="J483" s="86"/>
      <c r="K483" s="86"/>
      <c r="L483" s="86"/>
      <c r="M483" s="86"/>
    </row>
    <row r="484" spans="1:13" x14ac:dyDescent="0.25">
      <c r="A484" s="94" t="s">
        <v>103</v>
      </c>
      <c r="B484" s="101" t="b">
        <v>0</v>
      </c>
      <c r="C484" s="86"/>
      <c r="D484" s="86"/>
      <c r="F484" s="86"/>
      <c r="H484" s="86"/>
      <c r="I484" s="86"/>
      <c r="J484" s="86"/>
      <c r="K484" s="86"/>
      <c r="L484" s="86"/>
      <c r="M484" s="86"/>
    </row>
    <row r="485" spans="1:13" x14ac:dyDescent="0.25">
      <c r="A485" s="86"/>
      <c r="B485" s="88"/>
      <c r="C485" s="88"/>
      <c r="D485" s="86"/>
      <c r="F485" s="86"/>
    </row>
    <row r="486" spans="1:13" ht="34.5" customHeight="1" x14ac:dyDescent="0.25">
      <c r="A486" s="93" t="s">
        <v>82</v>
      </c>
      <c r="B486" s="109"/>
      <c r="C486" s="88"/>
      <c r="D486" s="86"/>
    </row>
    <row r="487" spans="1:13" ht="15.6" x14ac:dyDescent="0.25">
      <c r="A487" s="131" t="s">
        <v>86</v>
      </c>
      <c r="D487" s="86"/>
    </row>
    <row r="488" spans="1:13" x14ac:dyDescent="0.25">
      <c r="A488" s="132" t="s">
        <v>20</v>
      </c>
      <c r="D488" s="86"/>
      <c r="E488" s="86"/>
      <c r="F488" s="86"/>
      <c r="G488" s="88"/>
      <c r="H488" s="88"/>
    </row>
    <row r="489" spans="1:13" x14ac:dyDescent="0.25">
      <c r="A489" s="132" t="s">
        <v>26</v>
      </c>
      <c r="D489" s="86"/>
      <c r="E489" s="86"/>
      <c r="F489" s="86"/>
      <c r="G489" s="88"/>
      <c r="H489" s="88"/>
    </row>
    <row r="490" spans="1:13" x14ac:dyDescent="0.25">
      <c r="A490" s="132" t="s">
        <v>27</v>
      </c>
      <c r="D490" s="86"/>
      <c r="E490" s="86"/>
      <c r="F490" s="86"/>
      <c r="G490" s="88"/>
      <c r="H490" s="88"/>
    </row>
    <row r="491" spans="1:13" x14ac:dyDescent="0.25">
      <c r="A491" s="132" t="s">
        <v>32</v>
      </c>
      <c r="D491" s="86"/>
      <c r="E491" s="86"/>
      <c r="F491" s="86"/>
      <c r="G491" s="88"/>
      <c r="H491" s="88"/>
    </row>
    <row r="492" spans="1:13" x14ac:dyDescent="0.25">
      <c r="A492" s="132" t="s">
        <v>28</v>
      </c>
      <c r="D492" s="86"/>
      <c r="E492" s="86"/>
      <c r="F492" s="86"/>
      <c r="G492" s="88"/>
      <c r="H492" s="88"/>
    </row>
    <row r="493" spans="1:13" x14ac:dyDescent="0.25">
      <c r="A493" s="132" t="s">
        <v>29</v>
      </c>
      <c r="D493" s="86"/>
      <c r="E493" s="86"/>
      <c r="F493" s="86"/>
      <c r="G493" s="88"/>
      <c r="H493" s="88"/>
    </row>
    <row r="494" spans="1:13" x14ac:dyDescent="0.25">
      <c r="A494" s="132" t="s">
        <v>95</v>
      </c>
      <c r="D494" s="86"/>
      <c r="E494" s="86"/>
      <c r="F494" s="86"/>
      <c r="G494" s="88"/>
      <c r="H494" s="88"/>
    </row>
    <row r="495" spans="1:13" x14ac:dyDescent="0.25">
      <c r="A495" s="132" t="s">
        <v>30</v>
      </c>
      <c r="D495" s="86"/>
      <c r="E495" s="86"/>
      <c r="F495" s="86"/>
      <c r="G495" s="88"/>
      <c r="H495" s="88"/>
    </row>
    <row r="496" spans="1:13" x14ac:dyDescent="0.25">
      <c r="A496" s="132" t="s">
        <v>31</v>
      </c>
      <c r="D496" s="86"/>
      <c r="E496" s="86"/>
      <c r="F496" s="86"/>
      <c r="G496" s="88"/>
      <c r="H496" s="88"/>
    </row>
    <row r="497" spans="1:8" x14ac:dyDescent="0.25">
      <c r="A497" s="133" t="s">
        <v>34</v>
      </c>
      <c r="D497" s="86"/>
      <c r="E497" s="86"/>
      <c r="F497" s="86"/>
      <c r="G497" s="88"/>
      <c r="H497" s="88"/>
    </row>
    <row r="498" spans="1:8" x14ac:dyDescent="0.25">
      <c r="A498" s="133" t="s">
        <v>36</v>
      </c>
      <c r="D498" s="86"/>
      <c r="E498" s="86"/>
      <c r="F498" s="86"/>
      <c r="G498" s="88"/>
      <c r="H498" s="88"/>
    </row>
    <row r="499" spans="1:8" x14ac:dyDescent="0.25">
      <c r="A499" s="133" t="s">
        <v>37</v>
      </c>
      <c r="D499" s="86"/>
      <c r="E499" s="86"/>
      <c r="F499" s="86"/>
      <c r="G499" s="88"/>
      <c r="H499" s="88"/>
    </row>
    <row r="500" spans="1:8" x14ac:dyDescent="0.25">
      <c r="A500" s="133" t="s">
        <v>38</v>
      </c>
      <c r="D500" s="86"/>
      <c r="E500" s="86"/>
      <c r="F500" s="86"/>
      <c r="G500" s="88"/>
      <c r="H500" s="88"/>
    </row>
    <row r="501" spans="1:8" x14ac:dyDescent="0.25">
      <c r="A501" s="132" t="s">
        <v>39</v>
      </c>
      <c r="D501" s="86"/>
      <c r="E501" s="86"/>
      <c r="F501" s="86"/>
      <c r="G501" s="88"/>
      <c r="H501" s="88"/>
    </row>
    <row r="502" spans="1:8" x14ac:dyDescent="0.25">
      <c r="A502" s="132" t="s">
        <v>40</v>
      </c>
      <c r="D502" s="86"/>
      <c r="E502" s="86"/>
      <c r="F502" s="86"/>
      <c r="G502" s="88"/>
      <c r="H502" s="88"/>
    </row>
    <row r="503" spans="1:8" x14ac:dyDescent="0.25">
      <c r="A503" s="132" t="s">
        <v>41</v>
      </c>
      <c r="D503" s="86"/>
      <c r="E503" s="86"/>
      <c r="F503" s="86"/>
      <c r="G503" s="88"/>
      <c r="H503" s="88"/>
    </row>
    <row r="504" spans="1:8" x14ac:dyDescent="0.25">
      <c r="A504" s="134" t="s">
        <v>35</v>
      </c>
      <c r="D504" s="86"/>
      <c r="E504" s="86"/>
      <c r="F504" s="86"/>
      <c r="G504" s="88"/>
      <c r="H504" s="88"/>
    </row>
    <row r="506" spans="1:8" ht="44.25" customHeight="1" x14ac:dyDescent="0.25">
      <c r="A506" s="93" t="s">
        <v>83</v>
      </c>
      <c r="B506" s="110"/>
    </row>
    <row r="507" spans="1:8" ht="15.6" x14ac:dyDescent="0.25">
      <c r="A507" s="104" t="s">
        <v>674</v>
      </c>
    </row>
    <row r="508" spans="1:8" x14ac:dyDescent="0.25">
      <c r="A508" s="94" t="s">
        <v>20</v>
      </c>
    </row>
    <row r="509" spans="1:8" x14ac:dyDescent="0.25">
      <c r="A509" s="94" t="s">
        <v>26</v>
      </c>
    </row>
    <row r="510" spans="1:8" x14ac:dyDescent="0.25">
      <c r="A510" s="94" t="s">
        <v>27</v>
      </c>
    </row>
    <row r="511" spans="1:8" x14ac:dyDescent="0.25">
      <c r="A511" s="94" t="s">
        <v>32</v>
      </c>
    </row>
    <row r="512" spans="1:8" x14ac:dyDescent="0.25">
      <c r="A512" s="94" t="s">
        <v>28</v>
      </c>
    </row>
    <row r="513" spans="1:1" x14ac:dyDescent="0.25">
      <c r="A513" s="94" t="s">
        <v>29</v>
      </c>
    </row>
    <row r="514" spans="1:1" x14ac:dyDescent="0.25">
      <c r="A514" s="94" t="s">
        <v>95</v>
      </c>
    </row>
    <row r="515" spans="1:1" x14ac:dyDescent="0.25">
      <c r="A515" s="94" t="s">
        <v>30</v>
      </c>
    </row>
    <row r="516" spans="1:1" x14ac:dyDescent="0.25">
      <c r="A516" s="94" t="s">
        <v>31</v>
      </c>
    </row>
    <row r="517" spans="1:1" x14ac:dyDescent="0.25">
      <c r="A517" s="99" t="s">
        <v>34</v>
      </c>
    </row>
    <row r="518" spans="1:1" x14ac:dyDescent="0.25">
      <c r="A518" s="99" t="s">
        <v>36</v>
      </c>
    </row>
    <row r="519" spans="1:1" x14ac:dyDescent="0.25">
      <c r="A519" s="99" t="s">
        <v>37</v>
      </c>
    </row>
    <row r="520" spans="1:1" x14ac:dyDescent="0.25">
      <c r="A520" s="99" t="s">
        <v>38</v>
      </c>
    </row>
    <row r="521" spans="1:1" x14ac:dyDescent="0.25">
      <c r="A521" s="94" t="s">
        <v>39</v>
      </c>
    </row>
    <row r="522" spans="1:1" x14ac:dyDescent="0.25">
      <c r="A522" s="94" t="s">
        <v>40</v>
      </c>
    </row>
    <row r="523" spans="1:1" x14ac:dyDescent="0.25">
      <c r="A523" s="94" t="s">
        <v>41</v>
      </c>
    </row>
    <row r="524" spans="1:1" x14ac:dyDescent="0.25">
      <c r="A524" s="94" t="s">
        <v>35</v>
      </c>
    </row>
    <row r="526" spans="1:1" ht="22.5" customHeight="1" x14ac:dyDescent="0.25">
      <c r="A526" s="93" t="s">
        <v>150</v>
      </c>
    </row>
    <row r="527" spans="1:1" ht="15.6" x14ac:dyDescent="0.25">
      <c r="A527" s="104" t="s">
        <v>143</v>
      </c>
    </row>
    <row r="528" spans="1:1" x14ac:dyDescent="0.25">
      <c r="A528" s="94" t="e" cm="1" vm="1">
        <f t="array" ref="A528">_xlfn._xlws.SORT(_xlfn.UNIQUE(_xlfn._xlws.FILTER(Nutrients_from_future_land_use!$A$5:$A$21,Nutrients_from_future_land_use!$A$5:$A$21&lt;&gt;"")))</f>
        <v>#VALUE!</v>
      </c>
    </row>
    <row r="529" spans="1:1" x14ac:dyDescent="0.25">
      <c r="A529" s="92"/>
    </row>
    <row r="530" spans="1:1" x14ac:dyDescent="0.25">
      <c r="A530" s="92"/>
    </row>
    <row r="531" spans="1:1" x14ac:dyDescent="0.25">
      <c r="A531" s="92"/>
    </row>
    <row r="532" spans="1:1" x14ac:dyDescent="0.25">
      <c r="A532" s="92"/>
    </row>
    <row r="533" spans="1:1" x14ac:dyDescent="0.25">
      <c r="A533" s="92"/>
    </row>
    <row r="534" spans="1:1" x14ac:dyDescent="0.25">
      <c r="A534" s="92"/>
    </row>
    <row r="535" spans="1:1" x14ac:dyDescent="0.25">
      <c r="A535" s="92"/>
    </row>
    <row r="536" spans="1:1" x14ac:dyDescent="0.25">
      <c r="A536" s="92"/>
    </row>
    <row r="537" spans="1:1" x14ac:dyDescent="0.25">
      <c r="A537" s="92"/>
    </row>
    <row r="538" spans="1:1" x14ac:dyDescent="0.25">
      <c r="A538" s="92"/>
    </row>
    <row r="539" spans="1:1" x14ac:dyDescent="0.25">
      <c r="A539" s="92"/>
    </row>
  </sheetData>
  <phoneticPr fontId="3" type="noConversion"/>
  <dataValidations count="1">
    <dataValidation allowBlank="1" showInputMessage="1" showErrorMessage="1" prompt="This value is dependent on the rainfall volume." sqref="G433:H435 G429:H429"/>
  </dataValidations>
  <pageMargins left="0.7" right="0.7" top="0.75" bottom="0.75" header="0.3" footer="0.3"/>
  <pageSetup paperSize="9" orientation="portrait" r:id="rId1"/>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1709A144B6CB1247B0EB17D39170EEBB" ma:contentTypeVersion="13" ma:contentTypeDescription="Create a new document." ma:contentTypeScope="" ma:versionID="67ecd45f770d3e359dffe841dc5eb5e3">
  <xsd:schema xmlns:xsd="http://www.w3.org/2001/XMLSchema" xmlns:xs="http://www.w3.org/2001/XMLSchema" xmlns:p="http://schemas.microsoft.com/office/2006/metadata/properties" xmlns:ns2="662745e8-e224-48e8-a2e3-254862b8c2f5" xmlns:ns3="50608f39-3744-4f2b-8ddf-6077ea9dcf84" xmlns:ns4="41b1b97e-58d0-4f82-aacc-4a7d6fa43521" targetNamespace="http://schemas.microsoft.com/office/2006/metadata/properties" ma:root="true" ma:fieldsID="42e099b84febb67c73aa22ba39b9046a" ns2:_="" ns3:_="" ns4:_="">
    <xsd:import namespace="662745e8-e224-48e8-a2e3-254862b8c2f5"/>
    <xsd:import namespace="50608f39-3744-4f2b-8ddf-6077ea9dcf84"/>
    <xsd:import namespace="41b1b97e-58d0-4f82-aacc-4a7d6fa43521"/>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ba13cf-7d0b-4653-bdd4-d6cd8989d710}" ma:internalName="TaxCatchAll" ma:showField="CatchAllData"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ba13cf-7d0b-4653-bdd4-d6cd8989d710}" ma:internalName="TaxCatchAllLabel" ma:readOnly="true" ma:showField="CatchAllDataLabel"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ural England Programmes" ma:internalName="Team">
      <xsd:simpleType>
        <xsd:restriction base="dms:Text"/>
      </xsd:simpleType>
    </xsd:element>
    <xsd:element name="Topic" ma:index="20" nillable="true" ma:displayName="Topic" ma:default="Strategic solutions"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08f39-3744-4f2b-8ddf-6077ea9dcf84"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AutoTags" ma:index="33"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b1b97e-58d0-4f82-aacc-4a7d6fa43521"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Strategic solutions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Natural England Programmes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5.xml>��< ? x m l   v e r s i o n = " 1 . 0 "   e n c o d i n g = " u t f - 1 6 " ? > < D a t a M a s h u p   x m l n s = " h t t p : / / s c h e m a s . m i c r o s o f t . c o m / D a t a M a s h u p " > A A A A A B Y D A A B Q S w M E F A A C A A g A h o U 7 V 5 2 8 U U + m A A A A 9 w A A A B I A H A B D b 2 5 m a W c v U G F j a 2 F n Z S 5 4 b W w g o h g A K K A U A A A A A A A A A A A A A A A A A A A A A A A A A A A A h Y + 9 C s I w H M R f p W R v v u o g J U 1 B B x c L g i C u I c Y 2 2 P 4 r T W r 6 b g 4 + k q 9 g R a t u j n f 3 O 7 i 7 X 2 8 i H 5 o 6 u p j O 2 R Y y x D B F k Q H d H i y U G e r 9 M Z 6 j X I q N 0 i d V m m i E w a W D s x m q v D + n h I Q Q c E h w 2 5 W E U 8 r I v l h v d W U a F V t w X o E 2 6 N M 6 / G 8 h K X a v M Z J j x m a Y c 5 5 g K s j k i s L C l + D j 4 G f 6 Y 4 p l X / u + M 9 J A v F o I M k l B 3 i f k A 1 B L A w Q U A A I A C A C G h T t 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o U 7 V y i K R 7 g O A A A A E Q A A A B M A H A B G b 3 J t d W x h c y 9 T Z W N 0 a W 9 u M S 5 t I K I Y A C i g F A A A A A A A A A A A A A A A A A A A A A A A A A A A A C t O T S 7 J z M 9 T C I b Q h t Y A U E s B A i 0 A F A A C A A g A h o U 7 V 5 2 8 U U + m A A A A 9 w A A A B I A A A A A A A A A A A A A A A A A A A A A A E N v b m Z p Z y 9 Q Y W N r Y W d l L n h t b F B L A Q I t A B Q A A g A I A I a F O 1 c P y u m r p A A A A O k A A A A T A A A A A A A A A A A A A A A A A P I A A A B b Q 2 9 u d G V u d F 9 U e X B l c 1 0 u e G 1 s U E s B A i 0 A F A A C A A g A h o U 7 V 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w e K y V Y z 8 t D j N D i w j Z x H C M A A A A A A g A A A A A A A 2 Y A A M A A A A A Q A A A A s X D 2 Y q k v n m 5 B q U I r Q U c 8 R g A A A A A E g A A A o A A A A B A A A A D 0 5 f A V 2 9 u a / n 3 P M i I a 9 + f i U A A A A A E 3 Z K l W 1 L D I R 5 S l l g B l p 6 2 T c c T u + e S t x O L E I 3 S T V b c v U Q f L D V N 1 m I m J 5 0 Y q g Q d T J E f a b f u m g z N M c j L + y h 6 R g m c F 5 e p C 7 X D e k x F D x Q g N h C L s F A A A A O e O l U c Z T K h 9 p w V m j L p i a d P 0 X B E V < / D a t a M a s h u p > 
</file>

<file path=customXml/itemProps1.xml><?xml version="1.0" encoding="utf-8"?>
<ds:datastoreItem xmlns:ds="http://schemas.openxmlformats.org/officeDocument/2006/customXml" ds:itemID="{5F625CD1-CDB8-4D83-9564-4065977365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50608f39-3744-4f2b-8ddf-6077ea9dcf84"/>
    <ds:schemaRef ds:uri="41b1b97e-58d0-4f82-aacc-4a7d6fa43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0C4055-CEC6-4863-8ACC-5A85BC7572B5}">
  <ds:schemaRefs>
    <ds:schemaRef ds:uri="Microsoft.SharePoint.Taxonomy.ContentTypeSync"/>
  </ds:schemaRefs>
</ds:datastoreItem>
</file>

<file path=customXml/itemProps3.xml><?xml version="1.0" encoding="utf-8"?>
<ds:datastoreItem xmlns:ds="http://schemas.openxmlformats.org/officeDocument/2006/customXml" ds:itemID="{64C1BBF9-9B3E-4827-BF16-821C5036B885}">
  <ds:schemaRefs>
    <ds:schemaRef ds:uri="http://schemas.microsoft.com/sharepoint/v3/contenttype/forms"/>
  </ds:schemaRefs>
</ds:datastoreItem>
</file>

<file path=customXml/itemProps4.xml><?xml version="1.0" encoding="utf-8"?>
<ds:datastoreItem xmlns:ds="http://schemas.openxmlformats.org/officeDocument/2006/customXml" ds:itemID="{4E6A12FC-BB1B-4E54-B358-BBABDD5105C6}">
  <ds:schemaRefs>
    <ds:schemaRef ds:uri="http://schemas.microsoft.com/office/infopath/2007/PartnerControls"/>
    <ds:schemaRef ds:uri="http://schemas.microsoft.com/office/2006/documentManagement/types"/>
    <ds:schemaRef ds:uri="41b1b97e-58d0-4f82-aacc-4a7d6fa43521"/>
    <ds:schemaRef ds:uri="662745e8-e224-48e8-a2e3-254862b8c2f5"/>
    <ds:schemaRef ds:uri="http://purl.org/dc/dcmitype/"/>
    <ds:schemaRef ds:uri="http://purl.org/dc/elements/1.1/"/>
    <ds:schemaRef ds:uri="http://schemas.microsoft.com/office/2006/metadata/properties"/>
    <ds:schemaRef ds:uri="http://schemas.openxmlformats.org/package/2006/metadata/core-properties"/>
    <ds:schemaRef ds:uri="http://purl.org/dc/terms/"/>
    <ds:schemaRef ds:uri="50608f39-3744-4f2b-8ddf-6077ea9dcf84"/>
    <ds:schemaRef ds:uri="http://www.w3.org/XML/1998/namespace"/>
  </ds:schemaRefs>
</ds:datastoreItem>
</file>

<file path=customXml/itemProps5.xml><?xml version="1.0" encoding="utf-8"?>
<ds:datastoreItem xmlns:ds="http://schemas.openxmlformats.org/officeDocument/2006/customXml" ds:itemID="{A6870AF0-BC99-4EE0-9479-825860D2F99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Nutrients_from_wastewater</vt:lpstr>
      <vt:lpstr>Nutrients_from_current_land_use</vt:lpstr>
      <vt:lpstr>Nutrients_from_future_land_use</vt:lpstr>
      <vt:lpstr>SuDS</vt:lpstr>
      <vt:lpstr>Final_nutrient_budgets</vt:lpstr>
      <vt:lpstr>Value_look_up_tables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Sealy, Declan</dc:creator>
  <cp:keywords/>
  <dc:description/>
  <cp:lastModifiedBy>Joanne Mullins</cp:lastModifiedBy>
  <cp:revision/>
  <dcterms:created xsi:type="dcterms:W3CDTF">2021-10-14T13:24:34Z</dcterms:created>
  <dcterms:modified xsi:type="dcterms:W3CDTF">2024-03-05T14:58:42Z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0x010100A5BF1C78D9F64B679A5EBDE1C6598EBC01001709A144B6CB1247B0EB17D39170EEBB</vt:lpwstr>
  </property>
  <property fmtid="{D5CDD505-2E9C-101B-9397-08002B2CF9AE}" pid="3" name="HOGovernmentSecurityClassification">
    <vt:lpwstr>6;#Official|14c80daa-741b-422c-9722-f71693c9ede4</vt:lpwstr>
  </property>
  <property fmtid="{D5CDD505-2E9C-101B-9397-08002B2CF9AE}" pid="4" name="InformationType">
    <vt:lpwstr/>
  </property>
  <property fmtid="{D5CDD505-2E9C-101B-9397-08002B2CF9AE}" pid="5" name="HOSiteType">
    <vt:lpwstr>10;#Team|ff0485df-0575-416f-802f-e999165821b7</vt:lpwstr>
  </property>
  <property fmtid="{D5CDD505-2E9C-101B-9397-08002B2CF9AE}" pid="6" name="Distribution">
    <vt:lpwstr>9;#Internal Defra Group|0867f7b3-e76e-40ca-bb1f-5ba341a49230</vt:lpwstr>
  </property>
  <property fmtid="{D5CDD505-2E9C-101B-9397-08002B2CF9AE}" pid="7" name="OrganisationalUnit">
    <vt:lpwstr>8;#NE|275df9ce-cd92-4318-adfe-db572e51c7ff</vt:lpwstr>
  </property>
  <property fmtid="{D5CDD505-2E9C-101B-9397-08002B2CF9AE}" pid="8" name="HOCopyrightLevel">
    <vt:lpwstr>7;#Crown|69589897-2828-4761-976e-717fd8e631c9</vt:lpwstr>
  </property>
</Properties>
</file>